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erto\Documents\1Temporales\"/>
    </mc:Choice>
  </mc:AlternateContent>
  <xr:revisionPtr revIDLastSave="0" documentId="8_{C3759D4A-2A29-44F6-BE16-D8CAC54750FA}" xr6:coauthVersionLast="47" xr6:coauthVersionMax="47" xr10:uidLastSave="{00000000-0000-0000-0000-000000000000}"/>
  <bookViews>
    <workbookView xWindow="-120" yWindow="-120" windowWidth="29040" windowHeight="15720" xr2:uid="{F32E7F65-90C9-4644-8508-DCB056812F69}"/>
  </bookViews>
  <sheets>
    <sheet name="CONSOL R.PRES 2025" sheetId="1" r:id="rId1"/>
  </sheets>
  <externalReferences>
    <externalReference r:id="rId2"/>
  </externalReferences>
  <definedNames>
    <definedName name="_">#REF!,#REF!,#REF!,#REF!</definedName>
    <definedName name="__">#REF!,#REF!,#REF!,#REF!</definedName>
    <definedName name="___">#REF!,#REF!,#REF!,#REF!</definedName>
    <definedName name="___PyG1997">#REF!</definedName>
    <definedName name="___PyG1998">#REF!</definedName>
    <definedName name="___PyG1999">#REF!</definedName>
    <definedName name="___PyG2000">#REF!</definedName>
    <definedName name="___PyG2001">#REF!</definedName>
    <definedName name="___UAE16">#REF!,#REF!,#REF!,#REF!,#REF!</definedName>
    <definedName name="__PyG1997">#REF!</definedName>
    <definedName name="__PyG1998">#REF!</definedName>
    <definedName name="__PyG1999">#REF!</definedName>
    <definedName name="__PyG2000">#REF!</definedName>
    <definedName name="__PyG2001">#REF!</definedName>
    <definedName name="__UAE16">#REF!,#REF!,#REF!,#REF!,#REF!</definedName>
    <definedName name="_1_">#REF!,#REF!,#REF!,#REF!</definedName>
    <definedName name="_2_">#REF!,#REF!,#REF!,#REF!,#REF!</definedName>
    <definedName name="_PyG1997">#REF!</definedName>
    <definedName name="_PyG1998">#REF!</definedName>
    <definedName name="_PyG1999">#REF!</definedName>
    <definedName name="_PyG2000">#REF!</definedName>
    <definedName name="_PyG2001">#REF!</definedName>
    <definedName name="_UAE16">#REF!,#REF!,#REF!,#REF!,#REF!</definedName>
    <definedName name="ACTIVO_CIRCULANTE">#REF!</definedName>
    <definedName name="ADIOS">#REF!,#REF!,#REF!,#REF!</definedName>
    <definedName name="_xlnm.Print_Area" localSheetId="0">'CONSOL R.PRES 2025'!$A$1:$U$52</definedName>
    <definedName name="BalSAb1997">#REF!</definedName>
    <definedName name="BalSAb1998">#REF!</definedName>
    <definedName name="BalSAb1999">#REF!</definedName>
    <definedName name="BalSAb2000">#REF!</definedName>
    <definedName name="BalSAb2001">#REF!</definedName>
    <definedName name="BalSit1997">#REF!</definedName>
    <definedName name="Balsit1998">#REF!</definedName>
    <definedName name="Balsit1999">#REF!</definedName>
    <definedName name="BalSit2000">#REF!</definedName>
    <definedName name="BalSit2001">#REF!</definedName>
    <definedName name="CONINT">#REF!,#REF!,#REF!,#REF!,#REF!</definedName>
    <definedName name="CONT92">#REF!,#REF!,#REF!,#REF!,#REF!,#REF!</definedName>
    <definedName name="CONT93">#REF!,#REF!,#REF!,#REF!,#REF!,#REF!,#REF!,#REF!,#REF!</definedName>
    <definedName name="CONT94">#REF!,#REF!,#REF!,#REF!,#REF!,#REF!,#REF!,#REF!,#REF!,#REF!</definedName>
    <definedName name="CONT95">#REF!,#REF!,#REF!,#REF!,#REF!,#REF!,#REF!</definedName>
    <definedName name="CONT96">#REF!,#REF!,#REF!,#REF!,#REF!,#REF!,#REF!,#REF!,#REF!,#REF!</definedName>
    <definedName name="CtaRes1997">#REF!</definedName>
    <definedName name="CtaRes1998">#REF!</definedName>
    <definedName name="CtaRes1999">#REF!</definedName>
    <definedName name="CtaRes2000">#REF!</definedName>
    <definedName name="CtaRes2001">#REF!</definedName>
    <definedName name="EDIPOL">#REF!,#REF!,#REF!,#REF!,#REF!</definedName>
    <definedName name="ESTOY">#REF!</definedName>
    <definedName name="ez">#REF!</definedName>
    <definedName name="FE">#REF!</definedName>
    <definedName name="GPMet031207">#REF!</definedName>
    <definedName name="GPMet041207_1">#REF!</definedName>
    <definedName name="GPMet041207_2">#REF!</definedName>
    <definedName name="GPMet041207_3">#REF!</definedName>
    <definedName name="GPMet051207">#REF!</definedName>
    <definedName name="HOLA">#REF!,#REF!,#REF!,#REF!</definedName>
    <definedName name="JUAN" localSheetId="0" hidden="1">{#N/A,#N/A,TRUE,"Inversiones";#N/A,#N/A,TRUE,"Financiación";#N/A,#N/A,TRUE,"Convenios"}</definedName>
    <definedName name="JUAN" hidden="1">{#N/A,#N/A,TRUE,"Inversiones";#N/A,#N/A,TRUE,"Financiación";#N/A,#N/A,TRUE,"Convenios"}</definedName>
    <definedName name="JUAN1" localSheetId="0" hidden="1">{#N/A,#N/A,TRUE,"Inversiones";#N/A,#N/A,TRUE,"Financiación";#N/A,#N/A,TRUE,"Convenios"}</definedName>
    <definedName name="JUAN1" hidden="1">{#N/A,#N/A,TRUE,"Inversiones";#N/A,#N/A,TRUE,"Financiación";#N/A,#N/A,TRUE,"Convenios"}</definedName>
    <definedName name="LAERMI">#REF!,#REF!,#REF!,#REF!</definedName>
    <definedName name="LASDEL">#REF!,#REF!,#REF!,#REF!</definedName>
    <definedName name="LiqEconPpto1997">#REF!</definedName>
    <definedName name="LiqEcPpoI1999">#REF!</definedName>
    <definedName name="LiqEcPptG1997">#REF!</definedName>
    <definedName name="LiqEcPptG1998">#REF!</definedName>
    <definedName name="LiqEcPptG1999">#REF!</definedName>
    <definedName name="LiqEcPptG2000">#REF!</definedName>
    <definedName name="LiqEcPptG2001">#REF!</definedName>
    <definedName name="LiqEcPptI1997">#REF!</definedName>
    <definedName name="LiqEcPptI1998">#REF!</definedName>
    <definedName name="LiqEcPptI1999">#REF!</definedName>
    <definedName name="LiqEcPptI2000">#REF!</definedName>
    <definedName name="LiqEcPptI2001">#REF!</definedName>
    <definedName name="LiqEcPpto1997">#REF!</definedName>
    <definedName name="LiqEcPpto1998">#REF!</definedName>
    <definedName name="LiqEcPpto1999">#REF!</definedName>
    <definedName name="LiqEcPpto2000">#REF!</definedName>
    <definedName name="LiqEcPpto2001">#REF!</definedName>
    <definedName name="LiqPCerr1997">#REF!</definedName>
    <definedName name="LiqPCerr1998">#REF!</definedName>
    <definedName name="LiqPCerr1999">#REF!</definedName>
    <definedName name="LiqPCerr2000">#REF!</definedName>
    <definedName name="LiqPCerr2001">#REF!</definedName>
    <definedName name="OTRO">#REF!,#REF!,#REF!,#REF!,#REF!,#REF!,#REF!,#REF!,#REF!,#REF!</definedName>
    <definedName name="OTRO2">#REF!,#REF!,#REF!,#REF!,#REF!</definedName>
    <definedName name="Otros1997">#REF!</definedName>
    <definedName name="Otros1998">#REF!</definedName>
    <definedName name="Otros1999">#REF!</definedName>
    <definedName name="Otros2000">#REF!</definedName>
    <definedName name="Otros2001">#REF!</definedName>
    <definedName name="PARCOL">#REF!,#REF!,#REF!,#REF!,#REF!</definedName>
    <definedName name="PEPE" localSheetId="0" hidden="1">{#N/A,#N/A,TRUE,"Inversiones";#N/A,#N/A,TRUE,"Financiación";#N/A,#N/A,TRUE,"Convenios"}</definedName>
    <definedName name="PEPE" hidden="1">{#N/A,#N/A,TRUE,"Inversiones";#N/A,#N/A,TRUE,"Financiación";#N/A,#N/A,TRUE,"Convenios"}</definedName>
    <definedName name="PEPITO" localSheetId="0" hidden="1">{#N/A,#N/A,TRUE,"Inversiones";#N/A,#N/A,TRUE,"Financiación";#N/A,#N/A,TRUE,"Convenios"}</definedName>
    <definedName name="PEPITO" hidden="1">{#N/A,#N/A,TRUE,"Inversiones";#N/A,#N/A,TRUE,"Financiación";#N/A,#N/A,TRUE,"Convenios"}</definedName>
    <definedName name="Presupuesto_2002_2001">#REF!</definedName>
    <definedName name="RdoPresRT1997">#REF!</definedName>
    <definedName name="RdoPresRT1998">#REF!</definedName>
    <definedName name="RdoPresRT1999">#REF!</definedName>
    <definedName name="RdoPresRT2000">#REF!</definedName>
    <definedName name="RdoPresRT2001">#REF!</definedName>
    <definedName name="RECA92">#REF!,#REF!,#REF!,#REF!</definedName>
    <definedName name="RECA93">#REF!,#REF!,#REF!,#REF!,#REF!,#REF!,#REF!,#REF!,#REF!</definedName>
    <definedName name="RECA94">#REF!,#REF!,#REF!,#REF!,#REF!,#REF!,#REF!,#REF!</definedName>
    <definedName name="RECA95">#REF!,#REF!,#REF!</definedName>
    <definedName name="RECA96">#REF!,#REF!</definedName>
    <definedName name="REconómicos">#REF!</definedName>
    <definedName name="REFAYTO">#REF!,#REF!,#REF!,#REF!,#REF!</definedName>
    <definedName name="Resultados1997">#REF!</definedName>
    <definedName name="Resultados1998">#REF!</definedName>
    <definedName name="Resultados1999">#REF!</definedName>
    <definedName name="Resultados2000">#REF!</definedName>
    <definedName name="Resultados2001">#REF!</definedName>
    <definedName name="RFinancieros">#REF!</definedName>
    <definedName name="RGenerales">#REF!</definedName>
    <definedName name="ROtros">#REF!</definedName>
    <definedName name="RPatrimonial">#REF!</definedName>
    <definedName name="RPRESUPUESTARIOS">#REF!</definedName>
    <definedName name="SUNPE">#REF!,#REF!,#REF!,#REF!,#REF!</definedName>
    <definedName name="_xlnm.Print_Titles" localSheetId="0">'CONSOL R.PRES 2025'!$A:$A</definedName>
    <definedName name="TpoImpos1997">#REF!</definedName>
    <definedName name="TpoImpos1998">#REF!</definedName>
    <definedName name="TpoImpos1999">#REF!</definedName>
    <definedName name="TpoImpos2000">#REF!</definedName>
    <definedName name="TpoImpos2001">#REF!</definedName>
    <definedName name="wrn.Actualización." localSheetId="0" hidden="1">{#N/A,#N/A,TRUE,"Inversiones";#N/A,#N/A,TRUE,"Financiación";#N/A,#N/A,TRUE,"Convenios"}</definedName>
    <definedName name="wrn.Actualización." hidden="1">{#N/A,#N/A,TRUE,"Inversiones";#N/A,#N/A,TRUE,"Financiación";#N/A,#N/A,TRUE,"Convenios"}</definedName>
    <definedName name="wrn.INFORME._.CONSOLIDA." localSheetId="0" hidden="1">{#N/A,#N/A,FALSE,"CONSOLIDACION GASTOS";#N/A,#N/A,FALSE,"CONSOLIDACION INGRESOS";#N/A,#N/A,FALSE,"ELIMI INGRESOS";#N/A,#N/A,FALSE,"ELIMI GASTOS"}</definedName>
    <definedName name="wrn.INFORME._.CONSOLIDA." hidden="1">{#N/A,#N/A,FALSE,"CONSOLIDACION GASTOS";#N/A,#N/A,FALSE,"CONSOLIDACION INGRESOS";#N/A,#N/A,FALSE,"ELIMI INGRESOS";#N/A,#N/A,FALSE,"ELIMI GASTOS"}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1" i="1" l="1"/>
  <c r="Q51" i="1"/>
  <c r="M51" i="1"/>
  <c r="I51" i="1"/>
  <c r="E51" i="1"/>
  <c r="T50" i="1"/>
  <c r="T49" i="1"/>
  <c r="U51" i="1" s="1"/>
  <c r="C46" i="1"/>
  <c r="S46" i="1" s="1"/>
  <c r="K44" i="1"/>
  <c r="K47" i="1" s="1"/>
  <c r="J44" i="1"/>
  <c r="J47" i="1" s="1"/>
  <c r="M47" i="1" s="1"/>
  <c r="M43" i="1"/>
  <c r="K42" i="1"/>
  <c r="J42" i="1"/>
  <c r="M42" i="1" s="1"/>
  <c r="G42" i="1"/>
  <c r="O42" i="1" s="1"/>
  <c r="O44" i="1" s="1"/>
  <c r="O47" i="1" s="1"/>
  <c r="T38" i="1"/>
  <c r="Q38" i="1"/>
  <c r="M38" i="1"/>
  <c r="I38" i="1"/>
  <c r="E38" i="1"/>
  <c r="T37" i="1"/>
  <c r="T36" i="1"/>
  <c r="U38" i="1" s="1"/>
  <c r="J34" i="1"/>
  <c r="G33" i="1"/>
  <c r="G46" i="1" s="1"/>
  <c r="C33" i="1"/>
  <c r="S33" i="1" s="1"/>
  <c r="G32" i="1"/>
  <c r="S32" i="1" s="1"/>
  <c r="C32" i="1"/>
  <c r="C45" i="1" s="1"/>
  <c r="B32" i="1"/>
  <c r="B45" i="1" s="1"/>
  <c r="J31" i="1"/>
  <c r="M30" i="1"/>
  <c r="F30" i="1"/>
  <c r="F43" i="1" s="1"/>
  <c r="K29" i="1"/>
  <c r="M29" i="1" s="1"/>
  <c r="J29" i="1"/>
  <c r="G29" i="1"/>
  <c r="T29" i="1" s="1"/>
  <c r="C29" i="1"/>
  <c r="B29" i="1"/>
  <c r="T25" i="1"/>
  <c r="Q25" i="1"/>
  <c r="M25" i="1"/>
  <c r="I25" i="1"/>
  <c r="E25" i="1"/>
  <c r="T24" i="1"/>
  <c r="T23" i="1"/>
  <c r="U25" i="1" s="1"/>
  <c r="G20" i="1"/>
  <c r="F20" i="1"/>
  <c r="F33" i="1" s="1"/>
  <c r="F46" i="1" s="1"/>
  <c r="E20" i="1"/>
  <c r="C20" i="1"/>
  <c r="S20" i="1" s="1"/>
  <c r="B20" i="1"/>
  <c r="R20" i="1" s="1"/>
  <c r="G19" i="1"/>
  <c r="S19" i="1" s="1"/>
  <c r="F19" i="1"/>
  <c r="F32" i="1" s="1"/>
  <c r="E19" i="1"/>
  <c r="C19" i="1"/>
  <c r="B19" i="1"/>
  <c r="R19" i="1" s="1"/>
  <c r="F18" i="1"/>
  <c r="F21" i="1" s="1"/>
  <c r="M17" i="1"/>
  <c r="G17" i="1"/>
  <c r="G18" i="1" s="1"/>
  <c r="G21" i="1" s="1"/>
  <c r="F17" i="1"/>
  <c r="C17" i="1"/>
  <c r="C30" i="1" s="1"/>
  <c r="B17" i="1"/>
  <c r="B30" i="1" s="1"/>
  <c r="O16" i="1"/>
  <c r="O18" i="1" s="1"/>
  <c r="O21" i="1" s="1"/>
  <c r="K16" i="1"/>
  <c r="K18" i="1" s="1"/>
  <c r="K21" i="1" s="1"/>
  <c r="J16" i="1"/>
  <c r="J18" i="1" s="1"/>
  <c r="I16" i="1"/>
  <c r="G16" i="1"/>
  <c r="T16" i="1" s="1"/>
  <c r="F16" i="1"/>
  <c r="N16" i="1" s="1"/>
  <c r="N18" i="1" s="1"/>
  <c r="N21" i="1" s="1"/>
  <c r="C16" i="1"/>
  <c r="S16" i="1" s="1"/>
  <c r="B16" i="1"/>
  <c r="U12" i="1"/>
  <c r="T12" i="1"/>
  <c r="Q12" i="1"/>
  <c r="M12" i="1"/>
  <c r="I12" i="1"/>
  <c r="E12" i="1"/>
  <c r="T11" i="1"/>
  <c r="T10" i="1"/>
  <c r="K8" i="1"/>
  <c r="J8" i="1"/>
  <c r="M8" i="1" s="1"/>
  <c r="M13" i="1" s="1"/>
  <c r="G8" i="1"/>
  <c r="F8" i="1"/>
  <c r="I8" i="1" s="1"/>
  <c r="I13" i="1" s="1"/>
  <c r="B8" i="1"/>
  <c r="S7" i="1"/>
  <c r="R7" i="1"/>
  <c r="E7" i="1"/>
  <c r="S6" i="1"/>
  <c r="R6" i="1"/>
  <c r="E6" i="1"/>
  <c r="N5" i="1"/>
  <c r="N8" i="1" s="1"/>
  <c r="Q8" i="1" s="1"/>
  <c r="Q13" i="1" s="1"/>
  <c r="K5" i="1"/>
  <c r="J5" i="1"/>
  <c r="M5" i="1" s="1"/>
  <c r="I5" i="1"/>
  <c r="G5" i="1"/>
  <c r="F5" i="1"/>
  <c r="E5" i="1"/>
  <c r="C5" i="1"/>
  <c r="C8" i="1" s="1"/>
  <c r="E8" i="1" s="1"/>
  <c r="E13" i="1" s="1"/>
  <c r="B5" i="1"/>
  <c r="S4" i="1"/>
  <c r="R4" i="1"/>
  <c r="M4" i="1"/>
  <c r="I4" i="1"/>
  <c r="E4" i="1"/>
  <c r="R3" i="1"/>
  <c r="R5" i="1" s="1"/>
  <c r="R8" i="1" s="1"/>
  <c r="U8" i="1" s="1"/>
  <c r="U13" i="1" s="1"/>
  <c r="O3" i="1"/>
  <c r="O5" i="1" s="1"/>
  <c r="O8" i="1" s="1"/>
  <c r="N3" i="1"/>
  <c r="K3" i="1"/>
  <c r="S3" i="1" s="1"/>
  <c r="S5" i="1" s="1"/>
  <c r="S8" i="1" s="1"/>
  <c r="J3" i="1"/>
  <c r="I3" i="1"/>
  <c r="E3" i="1"/>
  <c r="B43" i="1" l="1"/>
  <c r="R30" i="1"/>
  <c r="E30" i="1"/>
  <c r="C43" i="1"/>
  <c r="S30" i="1"/>
  <c r="I21" i="1"/>
  <c r="I26" i="1" s="1"/>
  <c r="R32" i="1"/>
  <c r="F45" i="1"/>
  <c r="R45" i="1" s="1"/>
  <c r="R16" i="1"/>
  <c r="E45" i="1"/>
  <c r="M52" i="1"/>
  <c r="Q21" i="1"/>
  <c r="Q26" i="1" s="1"/>
  <c r="M18" i="1"/>
  <c r="J21" i="1"/>
  <c r="M21" i="1" s="1"/>
  <c r="M26" i="1" s="1"/>
  <c r="E17" i="1"/>
  <c r="G30" i="1"/>
  <c r="E32" i="1"/>
  <c r="B42" i="1"/>
  <c r="G45" i="1"/>
  <c r="S45" i="1" s="1"/>
  <c r="I30" i="1"/>
  <c r="C42" i="1"/>
  <c r="R17" i="1"/>
  <c r="F29" i="1"/>
  <c r="B31" i="1"/>
  <c r="B33" i="1"/>
  <c r="I17" i="1"/>
  <c r="E29" i="1"/>
  <c r="E16" i="1"/>
  <c r="S17" i="1"/>
  <c r="S18" i="1" s="1"/>
  <c r="S21" i="1" s="1"/>
  <c r="C31" i="1"/>
  <c r="C34" i="1" s="1"/>
  <c r="M3" i="1"/>
  <c r="B18" i="1"/>
  <c r="C18" i="1"/>
  <c r="C21" i="1" s="1"/>
  <c r="M44" i="1"/>
  <c r="M16" i="1"/>
  <c r="I18" i="1"/>
  <c r="O29" i="1"/>
  <c r="O31" i="1" s="1"/>
  <c r="O34" i="1" s="1"/>
  <c r="K31" i="1"/>
  <c r="K34" i="1" s="1"/>
  <c r="M34" i="1" s="1"/>
  <c r="M39" i="1" s="1"/>
  <c r="T42" i="1"/>
  <c r="F42" i="1" l="1"/>
  <c r="N29" i="1"/>
  <c r="N31" i="1" s="1"/>
  <c r="N34" i="1" s="1"/>
  <c r="Q34" i="1" s="1"/>
  <c r="Q39" i="1" s="1"/>
  <c r="F31" i="1"/>
  <c r="I29" i="1"/>
  <c r="S42" i="1"/>
  <c r="C44" i="1"/>
  <c r="C47" i="1" s="1"/>
  <c r="R18" i="1"/>
  <c r="R21" i="1" s="1"/>
  <c r="U21" i="1" s="1"/>
  <c r="U26" i="1" s="1"/>
  <c r="M31" i="1"/>
  <c r="G31" i="1"/>
  <c r="G34" i="1" s="1"/>
  <c r="G43" i="1"/>
  <c r="R29" i="1"/>
  <c r="R31" i="1" s="1"/>
  <c r="S29" i="1"/>
  <c r="S31" i="1" s="1"/>
  <c r="S34" i="1" s="1"/>
  <c r="S43" i="1"/>
  <c r="B44" i="1"/>
  <c r="E42" i="1"/>
  <c r="R33" i="1"/>
  <c r="B46" i="1"/>
  <c r="E33" i="1"/>
  <c r="E43" i="1"/>
  <c r="R43" i="1"/>
  <c r="B21" i="1"/>
  <c r="E21" i="1" s="1"/>
  <c r="E26" i="1" s="1"/>
  <c r="E18" i="1"/>
  <c r="B34" i="1"/>
  <c r="E34" i="1" s="1"/>
  <c r="E39" i="1" s="1"/>
  <c r="E31" i="1"/>
  <c r="R46" i="1" l="1"/>
  <c r="E46" i="1"/>
  <c r="B47" i="1"/>
  <c r="E47" i="1" s="1"/>
  <c r="E52" i="1" s="1"/>
  <c r="E44" i="1"/>
  <c r="R34" i="1"/>
  <c r="U34" i="1" s="1"/>
  <c r="U39" i="1" s="1"/>
  <c r="G44" i="1"/>
  <c r="G47" i="1" s="1"/>
  <c r="I43" i="1"/>
  <c r="F34" i="1"/>
  <c r="I34" i="1" s="1"/>
  <c r="I39" i="1" s="1"/>
  <c r="I31" i="1"/>
  <c r="S44" i="1"/>
  <c r="S47" i="1" s="1"/>
  <c r="N42" i="1"/>
  <c r="F44" i="1"/>
  <c r="I42" i="1"/>
  <c r="F47" i="1" l="1"/>
  <c r="I47" i="1" s="1"/>
  <c r="I52" i="1" s="1"/>
  <c r="I44" i="1"/>
  <c r="N44" i="1"/>
  <c r="N47" i="1" s="1"/>
  <c r="Q47" i="1" s="1"/>
  <c r="Q52" i="1" s="1"/>
  <c r="R42" i="1"/>
  <c r="R44" i="1" s="1"/>
  <c r="R47" i="1" s="1"/>
  <c r="U47" i="1" s="1"/>
  <c r="U52" i="1" s="1"/>
</calcChain>
</file>

<file path=xl/sharedStrings.xml><?xml version="1.0" encoding="utf-8"?>
<sst xmlns="http://schemas.openxmlformats.org/spreadsheetml/2006/main" count="148" uniqueCount="35">
  <si>
    <t>AYUNTAMIENTO 2025</t>
  </si>
  <si>
    <t>PATRONATO MONTE DEL PILAR 2025</t>
  </si>
  <si>
    <t>PAMMASA 2025</t>
  </si>
  <si>
    <t>AJUSTES 2025</t>
  </si>
  <si>
    <t>CONSOLIDADO 2025</t>
  </si>
  <si>
    <t>CONCEPTOS</t>
  </si>
  <si>
    <t>DERECHOS RECONOCIDOS NETOS</t>
  </si>
  <si>
    <t>OBLIGACIONES RECONOCIDAS NETAS</t>
  </si>
  <si>
    <t>AJUSTES</t>
  </si>
  <si>
    <t>RESULTADO PRESUPUESTARIO</t>
  </si>
  <si>
    <t>a) OPERACIONES CORRIENTES</t>
  </si>
  <si>
    <t>B) OTRAS OPERACIONES NO FINANCIERAS</t>
  </si>
  <si>
    <t>1.- TOTAL OPERACIONES NO FINANCIERAS (a+b)</t>
  </si>
  <si>
    <t>2.- ACTIVOS FINANCIEROS</t>
  </si>
  <si>
    <t>3.- PASIVOS FINANCIEROS</t>
  </si>
  <si>
    <t>RESULTADO PRESUPUESTARIO DEL EJERCICIO</t>
  </si>
  <si>
    <t>4.- CRÉDITOS GASTADOS FINANCIADOS CON REMANENTE DE TESORERÍA PARA GASTOS GENERALES</t>
  </si>
  <si>
    <t>5.- DESVIACIONES DE FINANCIACIÓN NEGATIVAS DEL EJERCICIO</t>
  </si>
  <si>
    <t>6.- DESVIACIONES DE FINANCIACIÓN POSITIVAS DEL EJERCICIO</t>
  </si>
  <si>
    <t xml:space="preserve">RESULTADO PRESUPUESTARIO AJUSTADO </t>
  </si>
  <si>
    <t>AYUNTAMIENTO 2026</t>
  </si>
  <si>
    <t>PATRONATO MONTE DEL PILAR 2026</t>
  </si>
  <si>
    <t>PAMMASA 2026</t>
  </si>
  <si>
    <t>AJUSTES 2026</t>
  </si>
  <si>
    <t>CONSOLIDADO 2026</t>
  </si>
  <si>
    <t>AYUNTAMIENTO 2027</t>
  </si>
  <si>
    <t>PATRONATO MONTE DEL PILAR 2027</t>
  </si>
  <si>
    <t>PAMMASA 2027</t>
  </si>
  <si>
    <t>AJUSTES 2027</t>
  </si>
  <si>
    <t>CONSOLIDADO 2027</t>
  </si>
  <si>
    <t>AYUNTAMIENTO 2028</t>
  </si>
  <si>
    <t>PATRONATO MONTE DEL PILAR 2028</t>
  </si>
  <si>
    <t>PAMMASA 2028</t>
  </si>
  <si>
    <t>AJUSTES 2028</t>
  </si>
  <si>
    <t>CONSOLIDADO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</si>
</sst>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</font>
    <font>
      <sz val="10"/>
      <name val="Arial"/>
      <family val="2"/>
    </font>
    <font>
      <b/>
      <sz val="15"/>
      <name val="Arial Narrow"/>
      <family val="2"/>
    </font>
    <font>
      <sz val="8"/>
      <name val="Arial Narrow"/>
      <family val="2"/>
    </font>
    <font>
      <sz val="8"/>
      <color rgb="FF00B050"/>
      <name val="Arial Narrow"/>
      <family val="2"/>
    </font>
    <font>
      <b/>
      <sz val="8"/>
      <name val="Aptos Narrow"/>
      <family val="2"/>
      <scheme val="minor"/>
    </font>
    <font>
      <sz val="8"/>
      <name val="Aptos Narrow"/>
      <family val="2"/>
      <scheme val="minor"/>
    </font>
    <font>
      <sz val="8"/>
      <color rgb="FF00B050"/>
      <name val="Aptos Narrow"/>
      <family val="2"/>
      <scheme val="minor"/>
    </font>
    <font>
      <sz val="10"/>
      <name val="Aptos Narrow"/>
      <family val="2"/>
      <scheme val="minor"/>
    </font>
    <font>
      <i/>
      <sz val="10"/>
      <name val="Aptos Narrow"/>
      <family val="2"/>
      <scheme val="minor"/>
    </font>
    <font>
      <b/>
      <sz val="10"/>
      <name val="Aptos Narrow"/>
      <family val="2"/>
      <scheme val="minor"/>
    </font>
    <font>
      <i/>
      <sz val="8"/>
      <name val="Aptos Narrow"/>
      <family val="2"/>
      <scheme val="minor"/>
    </font>
    <font>
      <i/>
      <sz val="8"/>
      <color rgb="FF00B050"/>
      <name val="Arial Narrow"/>
      <family val="2"/>
    </font>
    <font>
      <i/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3" fontId="3" fillId="0" borderId="0" xfId="1" applyNumberFormat="1" applyFont="1" applyAlignment="1">
      <alignment vertical="center" wrapText="1"/>
    </xf>
    <xf numFmtId="3" fontId="4" fillId="0" borderId="0" xfId="1" applyNumberFormat="1" applyFont="1" applyAlignment="1">
      <alignment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3" fontId="5" fillId="2" borderId="6" xfId="1" applyNumberFormat="1" applyFont="1" applyFill="1" applyBorder="1" applyAlignment="1">
      <alignment horizontal="center" vertical="center" wrapText="1"/>
    </xf>
    <xf numFmtId="3" fontId="5" fillId="2" borderId="7" xfId="1" applyNumberFormat="1" applyFont="1" applyFill="1" applyBorder="1" applyAlignment="1">
      <alignment horizontal="center" vertical="center" wrapText="1"/>
    </xf>
    <xf numFmtId="3" fontId="6" fillId="0" borderId="0" xfId="1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0" fontId="8" fillId="0" borderId="8" xfId="1" applyFont="1" applyBorder="1" applyAlignment="1">
      <alignment vertical="center" wrapText="1"/>
    </xf>
    <xf numFmtId="4" fontId="8" fillId="0" borderId="9" xfId="1" applyNumberFormat="1" applyFont="1" applyBorder="1" applyAlignment="1">
      <alignment vertical="center" wrapText="1"/>
    </xf>
    <xf numFmtId="4" fontId="8" fillId="0" borderId="10" xfId="1" applyNumberFormat="1" applyFont="1" applyBorder="1" applyAlignment="1">
      <alignment horizontal="right" vertical="center"/>
    </xf>
    <xf numFmtId="4" fontId="8" fillId="0" borderId="6" xfId="1" applyNumberFormat="1" applyFont="1" applyBorder="1" applyAlignment="1">
      <alignment horizontal="right" vertical="center"/>
    </xf>
    <xf numFmtId="4" fontId="8" fillId="0" borderId="7" xfId="1" applyNumberFormat="1" applyFont="1" applyBorder="1" applyAlignment="1">
      <alignment horizontal="right" vertical="center"/>
    </xf>
    <xf numFmtId="4" fontId="8" fillId="3" borderId="9" xfId="1" applyNumberFormat="1" applyFont="1" applyFill="1" applyBorder="1" applyAlignment="1">
      <alignment vertical="center" wrapText="1"/>
    </xf>
    <xf numFmtId="4" fontId="8" fillId="3" borderId="6" xfId="1" applyNumberFormat="1" applyFont="1" applyFill="1" applyBorder="1" applyAlignment="1">
      <alignment horizontal="right" vertical="center"/>
    </xf>
    <xf numFmtId="3" fontId="4" fillId="0" borderId="0" xfId="1" applyNumberFormat="1" applyFont="1" applyAlignment="1">
      <alignment vertical="center"/>
    </xf>
    <xf numFmtId="4" fontId="8" fillId="0" borderId="11" xfId="1" applyNumberFormat="1" applyFont="1" applyBorder="1" applyAlignment="1">
      <alignment horizontal="right" vertical="center"/>
    </xf>
    <xf numFmtId="4" fontId="8" fillId="0" borderId="12" xfId="1" applyNumberFormat="1" applyFont="1" applyBorder="1" applyAlignment="1">
      <alignment horizontal="right" vertical="center"/>
    </xf>
    <xf numFmtId="4" fontId="8" fillId="3" borderId="10" xfId="1" applyNumberFormat="1" applyFont="1" applyFill="1" applyBorder="1" applyAlignment="1">
      <alignment horizontal="right" vertical="center"/>
    </xf>
    <xf numFmtId="4" fontId="8" fillId="3" borderId="11" xfId="1" applyNumberFormat="1" applyFont="1" applyFill="1" applyBorder="1" applyAlignment="1">
      <alignment horizontal="right" vertical="center"/>
    </xf>
    <xf numFmtId="0" fontId="9" fillId="0" borderId="8" xfId="1" applyFont="1" applyBorder="1" applyAlignment="1">
      <alignment vertical="center" wrapText="1"/>
    </xf>
    <xf numFmtId="4" fontId="9" fillId="0" borderId="9" xfId="1" applyNumberFormat="1" applyFont="1" applyBorder="1" applyAlignment="1">
      <alignment vertical="center" wrapText="1"/>
    </xf>
    <xf numFmtId="4" fontId="9" fillId="0" borderId="10" xfId="1" applyNumberFormat="1" applyFont="1" applyBorder="1" applyAlignment="1">
      <alignment vertical="center" wrapText="1"/>
    </xf>
    <xf numFmtId="4" fontId="9" fillId="0" borderId="11" xfId="1" applyNumberFormat="1" applyFont="1" applyBorder="1" applyAlignment="1">
      <alignment horizontal="right" vertical="center"/>
    </xf>
    <xf numFmtId="4" fontId="10" fillId="0" borderId="7" xfId="1" applyNumberFormat="1" applyFont="1" applyBorder="1" applyAlignment="1">
      <alignment horizontal="right" vertical="center"/>
    </xf>
    <xf numFmtId="4" fontId="9" fillId="0" borderId="12" xfId="1" applyNumberFormat="1" applyFont="1" applyBorder="1" applyAlignment="1">
      <alignment horizontal="right" vertical="center"/>
    </xf>
    <xf numFmtId="4" fontId="9" fillId="3" borderId="9" xfId="1" applyNumberFormat="1" applyFont="1" applyFill="1" applyBorder="1" applyAlignment="1">
      <alignment vertical="center" wrapText="1"/>
    </xf>
    <xf numFmtId="4" fontId="9" fillId="3" borderId="10" xfId="1" applyNumberFormat="1" applyFont="1" applyFill="1" applyBorder="1" applyAlignment="1">
      <alignment vertical="center" wrapText="1"/>
    </xf>
    <xf numFmtId="4" fontId="9" fillId="3" borderId="11" xfId="1" applyNumberFormat="1" applyFont="1" applyFill="1" applyBorder="1" applyAlignment="1">
      <alignment horizontal="right" vertical="center"/>
    </xf>
    <xf numFmtId="3" fontId="11" fillId="0" borderId="0" xfId="1" applyNumberFormat="1" applyFont="1" applyAlignment="1">
      <alignment vertical="center"/>
    </xf>
    <xf numFmtId="3" fontId="12" fillId="0" borderId="0" xfId="1" applyNumberFormat="1" applyFont="1" applyAlignment="1">
      <alignment vertical="center"/>
    </xf>
    <xf numFmtId="4" fontId="8" fillId="0" borderId="13" xfId="1" applyNumberFormat="1" applyFont="1" applyBorder="1" applyAlignment="1">
      <alignment horizontal="right" vertical="center"/>
    </xf>
    <xf numFmtId="4" fontId="8" fillId="0" borderId="9" xfId="1" applyNumberFormat="1" applyFont="1" applyBorder="1" applyAlignment="1">
      <alignment horizontal="right" vertical="center" wrapText="1"/>
    </xf>
    <xf numFmtId="0" fontId="10" fillId="0" borderId="8" xfId="1" applyFont="1" applyBorder="1" applyAlignment="1">
      <alignment horizontal="left" vertical="center" wrapText="1"/>
    </xf>
    <xf numFmtId="4" fontId="10" fillId="0" borderId="14" xfId="1" applyNumberFormat="1" applyFont="1" applyBorder="1" applyAlignment="1">
      <alignment horizontal="right" vertical="center"/>
    </xf>
    <xf numFmtId="4" fontId="10" fillId="3" borderId="14" xfId="1" applyNumberFormat="1" applyFont="1" applyFill="1" applyBorder="1" applyAlignment="1">
      <alignment horizontal="right" vertical="center"/>
    </xf>
    <xf numFmtId="3" fontId="10" fillId="0" borderId="5" xfId="1" applyNumberFormat="1" applyFont="1" applyBorder="1" applyAlignment="1">
      <alignment horizontal="center" vertical="center"/>
    </xf>
    <xf numFmtId="4" fontId="8" fillId="0" borderId="0" xfId="1" applyNumberFormat="1" applyFont="1" applyAlignment="1">
      <alignment vertical="center" wrapText="1"/>
    </xf>
    <xf numFmtId="4" fontId="8" fillId="0" borderId="0" xfId="1" applyNumberFormat="1" applyFont="1" applyAlignment="1">
      <alignment horizontal="right" vertical="center"/>
    </xf>
    <xf numFmtId="4" fontId="8" fillId="0" borderId="15" xfId="1" applyNumberFormat="1" applyFont="1" applyBorder="1" applyAlignment="1">
      <alignment horizontal="right" vertical="center"/>
    </xf>
    <xf numFmtId="4" fontId="8" fillId="0" borderId="16" xfId="1" applyNumberFormat="1" applyFont="1" applyBorder="1" applyAlignment="1">
      <alignment horizontal="right" vertical="center"/>
    </xf>
    <xf numFmtId="4" fontId="8" fillId="3" borderId="0" xfId="1" applyNumberFormat="1" applyFont="1" applyFill="1" applyAlignment="1">
      <alignment vertical="center" wrapText="1"/>
    </xf>
    <xf numFmtId="4" fontId="8" fillId="3" borderId="0" xfId="1" applyNumberFormat="1" applyFont="1" applyFill="1" applyAlignment="1">
      <alignment horizontal="right" vertical="center"/>
    </xf>
    <xf numFmtId="4" fontId="8" fillId="3" borderId="15" xfId="1" applyNumberFormat="1" applyFont="1" applyFill="1" applyBorder="1" applyAlignment="1">
      <alignment horizontal="right" vertical="center"/>
    </xf>
    <xf numFmtId="4" fontId="8" fillId="3" borderId="16" xfId="1" applyNumberFormat="1" applyFont="1" applyFill="1" applyBorder="1" applyAlignment="1">
      <alignment horizontal="right" vertical="center"/>
    </xf>
    <xf numFmtId="0" fontId="8" fillId="0" borderId="5" xfId="1" applyFont="1" applyBorder="1" applyAlignment="1">
      <alignment vertical="center" wrapText="1"/>
    </xf>
    <xf numFmtId="4" fontId="8" fillId="0" borderId="9" xfId="1" applyNumberFormat="1" applyFont="1" applyBorder="1" applyAlignment="1">
      <alignment horizontal="right" vertical="center"/>
    </xf>
    <xf numFmtId="4" fontId="10" fillId="0" borderId="17" xfId="1" applyNumberFormat="1" applyFont="1" applyBorder="1" applyAlignment="1">
      <alignment horizontal="right" vertical="center"/>
    </xf>
    <xf numFmtId="4" fontId="8" fillId="3" borderId="17" xfId="1" applyNumberFormat="1" applyFont="1" applyFill="1" applyBorder="1" applyAlignment="1">
      <alignment horizontal="right" vertical="center"/>
    </xf>
    <xf numFmtId="4" fontId="8" fillId="0" borderId="17" xfId="1" applyNumberFormat="1" applyFont="1" applyBorder="1" applyAlignment="1">
      <alignment horizontal="right" vertical="center"/>
    </xf>
    <xf numFmtId="0" fontId="10" fillId="0" borderId="18" xfId="1" applyFont="1" applyBorder="1" applyAlignment="1">
      <alignment horizontal="left" vertical="center" wrapText="1"/>
    </xf>
    <xf numFmtId="4" fontId="8" fillId="0" borderId="19" xfId="1" applyNumberFormat="1" applyFont="1" applyBorder="1" applyAlignment="1">
      <alignment vertical="center" wrapText="1"/>
    </xf>
    <xf numFmtId="4" fontId="8" fillId="0" borderId="19" xfId="1" applyNumberFormat="1" applyFont="1" applyBorder="1" applyAlignment="1">
      <alignment horizontal="right" vertical="center"/>
    </xf>
    <xf numFmtId="4" fontId="10" fillId="0" borderId="20" xfId="1" applyNumberFormat="1" applyFont="1" applyBorder="1" applyAlignment="1">
      <alignment horizontal="right" vertical="center"/>
    </xf>
    <xf numFmtId="4" fontId="8" fillId="3" borderId="19" xfId="1" applyNumberFormat="1" applyFont="1" applyFill="1" applyBorder="1" applyAlignment="1">
      <alignment vertical="center" wrapText="1"/>
    </xf>
    <xf numFmtId="4" fontId="8" fillId="3" borderId="19" xfId="1" applyNumberFormat="1" applyFont="1" applyFill="1" applyBorder="1" applyAlignment="1">
      <alignment horizontal="right" vertical="center"/>
    </xf>
    <xf numFmtId="4" fontId="10" fillId="3" borderId="20" xfId="1" applyNumberFormat="1" applyFont="1" applyFill="1" applyBorder="1" applyAlignment="1">
      <alignment horizontal="right" vertical="center"/>
    </xf>
    <xf numFmtId="3" fontId="3" fillId="0" borderId="0" xfId="1" applyNumberFormat="1" applyFont="1" applyAlignment="1">
      <alignment vertical="center"/>
    </xf>
    <xf numFmtId="3" fontId="13" fillId="0" borderId="0" xfId="1" applyNumberFormat="1" applyFont="1" applyAlignment="1">
      <alignment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</cellXfs>
  <cellStyles count="2">
    <cellStyle name="Normal" xfId="0" builtinId="0"/>
    <cellStyle name="Normal_RESULTADOS 2007" xfId="1" xr:uid="{D65BCADE-D046-489E-8BE5-7B8510A9B6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ecnolo104\Aytos\planificacion\Presupuestos\Mar%202025\PRESUPUESTO%20GENERAL%202025\ARCHIVOS%20CALCULOS%20PRESUPUESTO%202025\PRESUPUESTO%20GENERAL%202025-2028%20EN%20EXCEL.xlsx" TargetMode="External"/><Relationship Id="rId1" Type="http://schemas.openxmlformats.org/officeDocument/2006/relationships/externalLinkPath" Target="file:///\\tecnolo104\Aytos\planificacion\Presupuestos\Mar%202025\PRESUPUESTO%20GENERAL%202025\ARCHIVOS%20CALCULOS%20PRESUPUESTO%202025\PRESUPUESTO%20GENERAL%202025-2028%20EN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ASTOS 2025-2028 PROGRAMAS"/>
      <sheetName val="GASTOS 2025-2028 ORGANICAS"/>
      <sheetName val="GASTOS 2025-2028 APLICAC Y CAPI"/>
      <sheetName val="INGRESOS 2025-2028 ART Y SUBCON"/>
      <sheetName val="INGRESOS 2025-2028"/>
      <sheetName val="Estados consolidados"/>
      <sheetName val="Aplicaciones eliminadas"/>
      <sheetName val="CONSOL R.PRES 2025"/>
      <sheetName val="AN-cap-vivo 2025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1CE68-8667-4B07-BAC4-4499AC359A2B}">
  <sheetPr>
    <tabColor rgb="FF00B050"/>
  </sheetPr>
  <dimension ref="A1:Y52"/>
  <sheetViews>
    <sheetView tabSelected="1" workbookViewId="0">
      <selection activeCell="B6" sqref="B6:C7"/>
    </sheetView>
  </sheetViews>
  <sheetFormatPr baseColWidth="10" defaultColWidth="10.28515625" defaultRowHeight="12.75" x14ac:dyDescent="0.25"/>
  <cols>
    <col min="1" max="1" width="37.140625" style="64" customWidth="1"/>
    <col min="2" max="2" width="14.28515625" style="65" customWidth="1"/>
    <col min="3" max="3" width="14.28515625" style="20" customWidth="1"/>
    <col min="4" max="4" width="13.5703125" style="20" customWidth="1"/>
    <col min="5" max="5" width="16" style="20" customWidth="1"/>
    <col min="6" max="6" width="14" style="65" customWidth="1"/>
    <col min="7" max="7" width="13.85546875" style="20" customWidth="1"/>
    <col min="8" max="8" width="12.42578125" style="20" customWidth="1"/>
    <col min="9" max="9" width="15.42578125" style="20" customWidth="1"/>
    <col min="10" max="10" width="15" style="65" customWidth="1"/>
    <col min="11" max="11" width="15" style="20" customWidth="1"/>
    <col min="12" max="12" width="10.7109375" style="20" customWidth="1"/>
    <col min="13" max="13" width="15.28515625" style="20" customWidth="1"/>
    <col min="14" max="14" width="13.7109375" style="64" bestFit="1" customWidth="1"/>
    <col min="15" max="15" width="13.7109375" style="62" bestFit="1" customWidth="1"/>
    <col min="16" max="16" width="11.7109375" style="62" customWidth="1"/>
    <col min="17" max="17" width="18.140625" style="62" customWidth="1"/>
    <col min="18" max="18" width="14.140625" style="64" customWidth="1"/>
    <col min="19" max="19" width="14.28515625" style="62" customWidth="1"/>
    <col min="20" max="20" width="13.5703125" style="62" customWidth="1"/>
    <col min="21" max="21" width="17.7109375" style="62" customWidth="1"/>
    <col min="22" max="22" width="11.140625" style="62" bestFit="1" customWidth="1"/>
    <col min="23" max="23" width="10.85546875" style="62" customWidth="1"/>
    <col min="24" max="16384" width="10.28515625" style="62"/>
  </cols>
  <sheetData>
    <row r="1" spans="1:25" s="6" customFormat="1" ht="19.5" x14ac:dyDescent="0.25">
      <c r="A1" s="1"/>
      <c r="B1" s="2" t="s">
        <v>0</v>
      </c>
      <c r="C1" s="2"/>
      <c r="D1" s="2"/>
      <c r="E1" s="3"/>
      <c r="F1" s="4" t="s">
        <v>1</v>
      </c>
      <c r="G1" s="2"/>
      <c r="H1" s="2"/>
      <c r="I1" s="3"/>
      <c r="J1" s="4" t="s">
        <v>2</v>
      </c>
      <c r="K1" s="2"/>
      <c r="L1" s="2"/>
      <c r="M1" s="3"/>
      <c r="N1" s="4" t="s">
        <v>3</v>
      </c>
      <c r="O1" s="2"/>
      <c r="P1" s="2"/>
      <c r="Q1" s="3"/>
      <c r="R1" s="4" t="s">
        <v>4</v>
      </c>
      <c r="S1" s="2"/>
      <c r="T1" s="2"/>
      <c r="U1" s="3"/>
      <c r="V1" s="5"/>
      <c r="W1" s="5"/>
      <c r="X1" s="5"/>
      <c r="Y1" s="5"/>
    </row>
    <row r="2" spans="1:25" s="12" customFormat="1" ht="33.75" x14ac:dyDescent="0.25">
      <c r="A2" s="7" t="s">
        <v>5</v>
      </c>
      <c r="B2" s="8" t="s">
        <v>6</v>
      </c>
      <c r="C2" s="9" t="s">
        <v>7</v>
      </c>
      <c r="D2" s="9" t="s">
        <v>8</v>
      </c>
      <c r="E2" s="10" t="s">
        <v>9</v>
      </c>
      <c r="F2" s="8" t="s">
        <v>6</v>
      </c>
      <c r="G2" s="9" t="s">
        <v>7</v>
      </c>
      <c r="H2" s="9" t="s">
        <v>8</v>
      </c>
      <c r="I2" s="10" t="s">
        <v>9</v>
      </c>
      <c r="J2" s="8" t="s">
        <v>6</v>
      </c>
      <c r="K2" s="9" t="s">
        <v>7</v>
      </c>
      <c r="L2" s="9" t="s">
        <v>8</v>
      </c>
      <c r="M2" s="10" t="s">
        <v>9</v>
      </c>
      <c r="N2" s="8" t="s">
        <v>6</v>
      </c>
      <c r="O2" s="9" t="s">
        <v>7</v>
      </c>
      <c r="P2" s="9" t="s">
        <v>8</v>
      </c>
      <c r="Q2" s="10" t="s">
        <v>9</v>
      </c>
      <c r="R2" s="8" t="s">
        <v>6</v>
      </c>
      <c r="S2" s="9" t="s">
        <v>7</v>
      </c>
      <c r="T2" s="9" t="s">
        <v>8</v>
      </c>
      <c r="U2" s="10" t="s">
        <v>9</v>
      </c>
      <c r="V2" s="11"/>
      <c r="W2" s="11"/>
      <c r="X2" s="11"/>
      <c r="Y2" s="11"/>
    </row>
    <row r="3" spans="1:25" s="20" customFormat="1" ht="24.95" customHeight="1" x14ac:dyDescent="0.25">
      <c r="A3" s="13" t="s">
        <v>10</v>
      </c>
      <c r="B3" s="14">
        <v>93849730</v>
      </c>
      <c r="C3" s="15">
        <v>93114080</v>
      </c>
      <c r="D3" s="16"/>
      <c r="E3" s="17">
        <f t="shared" ref="E3:E8" si="0">+B3-C3</f>
        <v>735650</v>
      </c>
      <c r="F3" s="14">
        <v>1073806</v>
      </c>
      <c r="G3" s="15">
        <v>1073806</v>
      </c>
      <c r="H3" s="16"/>
      <c r="I3" s="17">
        <f>+F3-G3</f>
        <v>0</v>
      </c>
      <c r="J3" s="18">
        <f>569094+133560+1317840</f>
        <v>2020494</v>
      </c>
      <c r="K3" s="18">
        <f>309380+1107260+91935</f>
        <v>1508575</v>
      </c>
      <c r="L3" s="19"/>
      <c r="M3" s="17">
        <f>+J3-K3</f>
        <v>511919</v>
      </c>
      <c r="N3" s="14">
        <f>-1073806-1183840-33600-165000</f>
        <v>-2456246</v>
      </c>
      <c r="O3" s="14">
        <f>-1073806-1183840-33600-165000</f>
        <v>-2456246</v>
      </c>
      <c r="P3" s="16"/>
      <c r="Q3" s="17"/>
      <c r="R3" s="14">
        <f>+B3+F3+J3+N3</f>
        <v>94487784</v>
      </c>
      <c r="S3" s="14">
        <f>+C3+G3+K3+O3</f>
        <v>93240215</v>
      </c>
      <c r="T3" s="16"/>
      <c r="U3" s="17"/>
      <c r="V3" s="11"/>
      <c r="W3" s="11"/>
      <c r="X3" s="11"/>
      <c r="Y3" s="11"/>
    </row>
    <row r="4" spans="1:25" s="20" customFormat="1" ht="24.95" customHeight="1" x14ac:dyDescent="0.25">
      <c r="A4" s="13" t="s">
        <v>11</v>
      </c>
      <c r="B4" s="14">
        <v>0</v>
      </c>
      <c r="C4" s="15">
        <v>735650</v>
      </c>
      <c r="D4" s="21"/>
      <c r="E4" s="17">
        <f t="shared" si="0"/>
        <v>-735650</v>
      </c>
      <c r="F4" s="14">
        <v>0</v>
      </c>
      <c r="G4" s="15">
        <v>0</v>
      </c>
      <c r="H4" s="21"/>
      <c r="I4" s="22">
        <f>+F4-G4</f>
        <v>0</v>
      </c>
      <c r="J4" s="23">
        <v>1276733</v>
      </c>
      <c r="K4" s="23">
        <v>1276733</v>
      </c>
      <c r="L4" s="24"/>
      <c r="M4" s="22">
        <f>+J4-K4</f>
        <v>0</v>
      </c>
      <c r="N4" s="15"/>
      <c r="O4" s="15"/>
      <c r="P4" s="21"/>
      <c r="Q4" s="22"/>
      <c r="R4" s="14">
        <f>+B4+F4+J4+N4</f>
        <v>1276733</v>
      </c>
      <c r="S4" s="14">
        <f>+C4+G4+K4+O4</f>
        <v>2012383</v>
      </c>
      <c r="T4" s="21"/>
      <c r="U4" s="22"/>
      <c r="V4" s="11"/>
      <c r="W4" s="11"/>
      <c r="X4" s="11"/>
      <c r="Y4" s="11"/>
    </row>
    <row r="5" spans="1:25" s="35" customFormat="1" ht="24.95" customHeight="1" x14ac:dyDescent="0.25">
      <c r="A5" s="25" t="s">
        <v>12</v>
      </c>
      <c r="B5" s="26">
        <f>SUM(B3:B4)</f>
        <v>93849730</v>
      </c>
      <c r="C5" s="27">
        <f>SUM(C3:C4)</f>
        <v>93849730</v>
      </c>
      <c r="D5" s="28"/>
      <c r="E5" s="29">
        <f t="shared" si="0"/>
        <v>0</v>
      </c>
      <c r="F5" s="26">
        <f>+F3+F4</f>
        <v>1073806</v>
      </c>
      <c r="G5" s="26">
        <f>+G3+G4</f>
        <v>1073806</v>
      </c>
      <c r="H5" s="28"/>
      <c r="I5" s="30">
        <f>+F5-G5</f>
        <v>0</v>
      </c>
      <c r="J5" s="31">
        <f>SUM(J3:J4)</f>
        <v>3297227</v>
      </c>
      <c r="K5" s="32">
        <f>SUM(K3:K4)</f>
        <v>2785308</v>
      </c>
      <c r="L5" s="33"/>
      <c r="M5" s="30">
        <f>+J5-K5</f>
        <v>511919</v>
      </c>
      <c r="N5" s="26">
        <f>SUM(N3:N4)</f>
        <v>-2456246</v>
      </c>
      <c r="O5" s="26">
        <f>SUM(O3:O4)</f>
        <v>-2456246</v>
      </c>
      <c r="P5" s="28"/>
      <c r="Q5" s="30"/>
      <c r="R5" s="26">
        <f>SUM(R3:R4)</f>
        <v>95764517</v>
      </c>
      <c r="S5" s="27">
        <f>SUM(S3:S4)</f>
        <v>95252598</v>
      </c>
      <c r="T5" s="28"/>
      <c r="U5" s="30"/>
      <c r="V5" s="34"/>
      <c r="W5" s="34"/>
      <c r="X5" s="34"/>
      <c r="Y5" s="34"/>
    </row>
    <row r="6" spans="1:25" s="20" customFormat="1" ht="24.95" customHeight="1" x14ac:dyDescent="0.25">
      <c r="A6" s="13" t="s">
        <v>13</v>
      </c>
      <c r="B6" s="14">
        <v>30</v>
      </c>
      <c r="C6" s="15">
        <v>30</v>
      </c>
      <c r="D6" s="21"/>
      <c r="E6" s="17">
        <f t="shared" si="0"/>
        <v>0</v>
      </c>
      <c r="F6" s="14">
        <v>0</v>
      </c>
      <c r="G6" s="15">
        <v>0</v>
      </c>
      <c r="H6" s="21"/>
      <c r="I6" s="22"/>
      <c r="J6" s="18">
        <v>0</v>
      </c>
      <c r="K6" s="18">
        <v>0</v>
      </c>
      <c r="L6" s="24"/>
      <c r="M6" s="22"/>
      <c r="N6" s="14"/>
      <c r="O6" s="15"/>
      <c r="P6" s="21"/>
      <c r="Q6" s="22"/>
      <c r="R6" s="14">
        <f>+B6+F6+J6+N6</f>
        <v>30</v>
      </c>
      <c r="S6" s="14">
        <f>+C6+G6+K6+O6</f>
        <v>30</v>
      </c>
      <c r="T6" s="21"/>
      <c r="U6" s="22"/>
      <c r="V6" s="11"/>
      <c r="W6" s="11"/>
      <c r="X6" s="11"/>
      <c r="Y6" s="11"/>
    </row>
    <row r="7" spans="1:25" s="20" customFormat="1" ht="24.95" customHeight="1" x14ac:dyDescent="0.25">
      <c r="A7" s="13" t="s">
        <v>14</v>
      </c>
      <c r="B7" s="14">
        <v>0</v>
      </c>
      <c r="C7" s="15">
        <v>0</v>
      </c>
      <c r="D7" s="21"/>
      <c r="E7" s="17">
        <f t="shared" si="0"/>
        <v>0</v>
      </c>
      <c r="F7" s="14">
        <v>0</v>
      </c>
      <c r="G7" s="15">
        <v>0</v>
      </c>
      <c r="H7" s="21"/>
      <c r="I7" s="36"/>
      <c r="J7" s="18">
        <v>0</v>
      </c>
      <c r="K7" s="23">
        <v>0</v>
      </c>
      <c r="L7" s="24"/>
      <c r="M7" s="36"/>
      <c r="N7" s="14"/>
      <c r="O7" s="15"/>
      <c r="P7" s="21"/>
      <c r="Q7" s="36"/>
      <c r="R7" s="37">
        <f>+B7+F7+J7+N7</f>
        <v>0</v>
      </c>
      <c r="S7" s="14">
        <f>+C7+G7+K7+O7</f>
        <v>0</v>
      </c>
      <c r="T7" s="21"/>
      <c r="U7" s="36"/>
      <c r="V7" s="11"/>
      <c r="W7" s="11"/>
      <c r="X7" s="11"/>
      <c r="Y7" s="11"/>
    </row>
    <row r="8" spans="1:25" s="20" customFormat="1" ht="24.95" customHeight="1" x14ac:dyDescent="0.25">
      <c r="A8" s="38" t="s">
        <v>15</v>
      </c>
      <c r="B8" s="14">
        <f>SUM(B5:B7)</f>
        <v>93849760</v>
      </c>
      <c r="C8" s="15">
        <f>SUM(C5:C7)</f>
        <v>93849760</v>
      </c>
      <c r="D8" s="21"/>
      <c r="E8" s="39">
        <f t="shared" si="0"/>
        <v>0</v>
      </c>
      <c r="F8" s="14">
        <f>SUM(F5:F7)</f>
        <v>1073806</v>
      </c>
      <c r="G8" s="15">
        <f>SUM(G5:G7)</f>
        <v>1073806</v>
      </c>
      <c r="H8" s="21"/>
      <c r="I8" s="39">
        <f>+F8-G8</f>
        <v>0</v>
      </c>
      <c r="J8" s="18">
        <f>SUM(J5:J7)</f>
        <v>3297227</v>
      </c>
      <c r="K8" s="23">
        <f>SUM(K5:K7)</f>
        <v>2785308</v>
      </c>
      <c r="L8" s="24"/>
      <c r="M8" s="40">
        <f>+J8-K8</f>
        <v>511919</v>
      </c>
      <c r="N8" s="14">
        <f>SUM(N5:N7)</f>
        <v>-2456246</v>
      </c>
      <c r="O8" s="15">
        <f>SUM(O5:O7)</f>
        <v>-2456246</v>
      </c>
      <c r="P8" s="21"/>
      <c r="Q8" s="39">
        <f>+N8-O8</f>
        <v>0</v>
      </c>
      <c r="R8" s="15">
        <f>SUM(R5:R7)</f>
        <v>95764547</v>
      </c>
      <c r="S8" s="15">
        <f>SUM(S5:S7)</f>
        <v>95252628</v>
      </c>
      <c r="T8" s="21"/>
      <c r="U8" s="39">
        <f>+R8-S8</f>
        <v>511919</v>
      </c>
      <c r="V8" s="11"/>
      <c r="W8" s="11"/>
      <c r="X8" s="11"/>
      <c r="Y8" s="11"/>
    </row>
    <row r="9" spans="1:25" s="20" customFormat="1" ht="24.95" customHeight="1" x14ac:dyDescent="0.25">
      <c r="A9" s="41" t="s">
        <v>8</v>
      </c>
      <c r="B9" s="42"/>
      <c r="C9" s="43"/>
      <c r="D9" s="44"/>
      <c r="E9" s="45"/>
      <c r="F9" s="42"/>
      <c r="G9" s="43"/>
      <c r="H9" s="44"/>
      <c r="I9" s="45"/>
      <c r="J9" s="46"/>
      <c r="K9" s="47"/>
      <c r="L9" s="48"/>
      <c r="M9" s="49"/>
      <c r="N9" s="42"/>
      <c r="O9" s="43"/>
      <c r="P9" s="44"/>
      <c r="Q9" s="45"/>
      <c r="R9" s="42"/>
      <c r="S9" s="43"/>
      <c r="T9" s="44"/>
      <c r="U9" s="45"/>
      <c r="V9" s="11"/>
      <c r="W9" s="11"/>
      <c r="X9" s="11"/>
      <c r="Y9" s="11"/>
    </row>
    <row r="10" spans="1:25" s="20" customFormat="1" ht="35.1" customHeight="1" x14ac:dyDescent="0.25">
      <c r="A10" s="50" t="s">
        <v>16</v>
      </c>
      <c r="B10" s="42"/>
      <c r="C10" s="43"/>
      <c r="D10" s="51"/>
      <c r="E10" s="45"/>
      <c r="F10" s="42"/>
      <c r="G10" s="43"/>
      <c r="H10" s="51"/>
      <c r="I10" s="45"/>
      <c r="J10" s="46"/>
      <c r="K10" s="47"/>
      <c r="L10" s="18"/>
      <c r="M10" s="49"/>
      <c r="N10" s="42"/>
      <c r="O10" s="43"/>
      <c r="P10" s="51"/>
      <c r="Q10" s="45"/>
      <c r="R10" s="42"/>
      <c r="S10" s="43"/>
      <c r="T10" s="14">
        <f>+D10+H10+L10+P10</f>
        <v>0</v>
      </c>
      <c r="U10" s="45"/>
      <c r="V10" s="11"/>
      <c r="W10" s="11"/>
      <c r="X10" s="11"/>
      <c r="Y10" s="11"/>
    </row>
    <row r="11" spans="1:25" s="20" customFormat="1" ht="35.1" customHeight="1" x14ac:dyDescent="0.25">
      <c r="A11" s="50" t="s">
        <v>17</v>
      </c>
      <c r="B11" s="42"/>
      <c r="C11" s="43"/>
      <c r="D11" s="51"/>
      <c r="E11" s="45"/>
      <c r="F11" s="42"/>
      <c r="G11" s="43"/>
      <c r="H11" s="51"/>
      <c r="I11" s="45"/>
      <c r="J11" s="46"/>
      <c r="K11" s="47"/>
      <c r="L11" s="18"/>
      <c r="M11" s="49"/>
      <c r="N11" s="42"/>
      <c r="O11" s="43"/>
      <c r="P11" s="51"/>
      <c r="Q11" s="45"/>
      <c r="R11" s="42"/>
      <c r="S11" s="43"/>
      <c r="T11" s="14">
        <f>+D11+H11+L11+P11</f>
        <v>0</v>
      </c>
      <c r="U11" s="45"/>
      <c r="V11" s="11"/>
      <c r="W11" s="11"/>
      <c r="X11" s="11"/>
      <c r="Y11" s="11"/>
    </row>
    <row r="12" spans="1:25" s="20" customFormat="1" ht="35.1" customHeight="1" x14ac:dyDescent="0.25">
      <c r="A12" s="50" t="s">
        <v>18</v>
      </c>
      <c r="B12" s="42"/>
      <c r="C12" s="43"/>
      <c r="D12" s="51"/>
      <c r="E12" s="52">
        <f>+D10+D11-D12</f>
        <v>0</v>
      </c>
      <c r="F12" s="42"/>
      <c r="G12" s="43"/>
      <c r="H12" s="15"/>
      <c r="I12" s="52">
        <f>+H10+H11-H12</f>
        <v>0</v>
      </c>
      <c r="J12" s="46"/>
      <c r="K12" s="47"/>
      <c r="L12" s="18"/>
      <c r="M12" s="53">
        <f>+L11-L12</f>
        <v>0</v>
      </c>
      <c r="N12" s="42"/>
      <c r="O12" s="43"/>
      <c r="P12" s="15"/>
      <c r="Q12" s="54">
        <f>+P11-P12</f>
        <v>0</v>
      </c>
      <c r="R12" s="42"/>
      <c r="S12" s="43"/>
      <c r="T12" s="14">
        <f>+D12+H12+L12+P12</f>
        <v>0</v>
      </c>
      <c r="U12" s="54">
        <f>+T10+T11-T12</f>
        <v>0</v>
      </c>
      <c r="V12" s="11"/>
      <c r="W12" s="11"/>
      <c r="X12" s="11"/>
      <c r="Y12" s="11"/>
    </row>
    <row r="13" spans="1:25" s="20" customFormat="1" ht="24.95" customHeight="1" x14ac:dyDescent="0.25">
      <c r="A13" s="55" t="s">
        <v>19</v>
      </c>
      <c r="B13" s="56"/>
      <c r="C13" s="57"/>
      <c r="D13" s="57"/>
      <c r="E13" s="58">
        <f>+E12+E8</f>
        <v>0</v>
      </c>
      <c r="F13" s="56"/>
      <c r="G13" s="57"/>
      <c r="H13" s="57"/>
      <c r="I13" s="58">
        <f>+I12+I8</f>
        <v>0</v>
      </c>
      <c r="J13" s="59"/>
      <c r="K13" s="60"/>
      <c r="L13" s="60"/>
      <c r="M13" s="61">
        <f>+M12+M8</f>
        <v>511919</v>
      </c>
      <c r="N13" s="56"/>
      <c r="O13" s="57"/>
      <c r="P13" s="57"/>
      <c r="Q13" s="58">
        <f>+Q12+Q8</f>
        <v>0</v>
      </c>
      <c r="R13" s="56"/>
      <c r="S13" s="57"/>
      <c r="T13" s="57"/>
      <c r="U13" s="58">
        <f>+U12+U8</f>
        <v>511919</v>
      </c>
      <c r="V13" s="11"/>
      <c r="W13" s="11"/>
      <c r="X13" s="11"/>
      <c r="Y13" s="11"/>
    </row>
    <row r="14" spans="1:25" s="5" customFormat="1" ht="19.5" x14ac:dyDescent="0.25">
      <c r="A14" s="1"/>
      <c r="B14" s="2" t="s">
        <v>20</v>
      </c>
      <c r="C14" s="2"/>
      <c r="D14" s="2"/>
      <c r="E14" s="3"/>
      <c r="F14" s="4" t="s">
        <v>21</v>
      </c>
      <c r="G14" s="2"/>
      <c r="H14" s="2"/>
      <c r="I14" s="3"/>
      <c r="J14" s="4" t="s">
        <v>22</v>
      </c>
      <c r="K14" s="2"/>
      <c r="L14" s="2"/>
      <c r="M14" s="3"/>
      <c r="N14" s="4" t="s">
        <v>23</v>
      </c>
      <c r="O14" s="2"/>
      <c r="P14" s="2"/>
      <c r="Q14" s="3"/>
      <c r="R14" s="4" t="s">
        <v>24</v>
      </c>
      <c r="S14" s="2"/>
      <c r="T14" s="2"/>
      <c r="U14" s="3"/>
    </row>
    <row r="15" spans="1:25" s="11" customFormat="1" ht="33.75" x14ac:dyDescent="0.25">
      <c r="A15" s="7" t="s">
        <v>5</v>
      </c>
      <c r="B15" s="8" t="s">
        <v>6</v>
      </c>
      <c r="C15" s="9" t="s">
        <v>7</v>
      </c>
      <c r="D15" s="9" t="s">
        <v>8</v>
      </c>
      <c r="E15" s="10" t="s">
        <v>9</v>
      </c>
      <c r="F15" s="8" t="s">
        <v>6</v>
      </c>
      <c r="G15" s="9" t="s">
        <v>7</v>
      </c>
      <c r="H15" s="9" t="s">
        <v>8</v>
      </c>
      <c r="I15" s="10" t="s">
        <v>9</v>
      </c>
      <c r="J15" s="8" t="s">
        <v>6</v>
      </c>
      <c r="K15" s="9" t="s">
        <v>7</v>
      </c>
      <c r="L15" s="9" t="s">
        <v>8</v>
      </c>
      <c r="M15" s="10" t="s">
        <v>9</v>
      </c>
      <c r="N15" s="8" t="s">
        <v>6</v>
      </c>
      <c r="O15" s="9" t="s">
        <v>7</v>
      </c>
      <c r="P15" s="9" t="s">
        <v>8</v>
      </c>
      <c r="Q15" s="10" t="s">
        <v>9</v>
      </c>
      <c r="R15" s="8" t="s">
        <v>6</v>
      </c>
      <c r="S15" s="9" t="s">
        <v>7</v>
      </c>
      <c r="T15" s="9" t="s">
        <v>8</v>
      </c>
      <c r="U15" s="10" t="s">
        <v>9</v>
      </c>
    </row>
    <row r="16" spans="1:25" ht="24.95" customHeight="1" x14ac:dyDescent="0.25">
      <c r="A16" s="13" t="s">
        <v>10</v>
      </c>
      <c r="B16" s="14">
        <f>+B3*1.01</f>
        <v>94788227.299999997</v>
      </c>
      <c r="C16" s="14">
        <f>+C3*1.01</f>
        <v>94045220.799999997</v>
      </c>
      <c r="D16" s="16"/>
      <c r="E16" s="17">
        <f t="shared" ref="E16:E21" si="1">+B16-C16</f>
        <v>743006.5</v>
      </c>
      <c r="F16" s="14">
        <f>+F3*1.015</f>
        <v>1089913.0899999999</v>
      </c>
      <c r="G16" s="14">
        <f>+G3*1.015</f>
        <v>1089913.0899999999</v>
      </c>
      <c r="H16" s="16"/>
      <c r="I16" s="17">
        <f>+F16-G16</f>
        <v>0</v>
      </c>
      <c r="J16" s="18">
        <f>642050+153605+1344120</f>
        <v>2139775</v>
      </c>
      <c r="K16" s="18">
        <f>309380+1115850+72290</f>
        <v>1497520</v>
      </c>
      <c r="L16" s="19"/>
      <c r="M16" s="17">
        <f>+J16-K16</f>
        <v>642255</v>
      </c>
      <c r="N16" s="14">
        <f>-F16-168840-40320-65000</f>
        <v>-1364073.0899999999</v>
      </c>
      <c r="O16" s="14">
        <f>-G16-168840-40320-65000</f>
        <v>-1364073.0899999999</v>
      </c>
      <c r="P16" s="16"/>
      <c r="Q16" s="17"/>
      <c r="R16" s="14">
        <f>+B16+F16+J16+N16</f>
        <v>96653842.299999997</v>
      </c>
      <c r="S16" s="14">
        <f>+C16+G16+K16+O16</f>
        <v>95268580.799999997</v>
      </c>
      <c r="T16" s="16">
        <f>-G16</f>
        <v>-1089913.0899999999</v>
      </c>
      <c r="U16" s="17"/>
      <c r="V16" s="11"/>
      <c r="W16" s="11"/>
      <c r="X16" s="11"/>
      <c r="Y16" s="11"/>
    </row>
    <row r="17" spans="1:25" ht="24.95" customHeight="1" x14ac:dyDescent="0.25">
      <c r="A17" s="13" t="s">
        <v>11</v>
      </c>
      <c r="B17" s="14">
        <f>+B4*1.01</f>
        <v>0</v>
      </c>
      <c r="C17" s="14">
        <f>+C4*1.01</f>
        <v>743006.5</v>
      </c>
      <c r="D17" s="21"/>
      <c r="E17" s="17">
        <f t="shared" si="1"/>
        <v>-743006.5</v>
      </c>
      <c r="F17" s="14">
        <f>+F4*1.015</f>
        <v>0</v>
      </c>
      <c r="G17" s="14">
        <f>+G4*1.015</f>
        <v>0</v>
      </c>
      <c r="H17" s="21"/>
      <c r="I17" s="22">
        <f>+F17-G17</f>
        <v>0</v>
      </c>
      <c r="J17" s="23">
        <v>7000000</v>
      </c>
      <c r="K17" s="23">
        <v>7000000</v>
      </c>
      <c r="L17" s="24"/>
      <c r="M17" s="22">
        <f>+J17-K17</f>
        <v>0</v>
      </c>
      <c r="N17" s="15"/>
      <c r="O17" s="15"/>
      <c r="P17" s="21"/>
      <c r="Q17" s="22"/>
      <c r="R17" s="14">
        <f>+B17+F17+J17+N17</f>
        <v>7000000</v>
      </c>
      <c r="S17" s="14">
        <f>+C17+G17+K17+O17</f>
        <v>7743006.5</v>
      </c>
      <c r="T17" s="21"/>
      <c r="U17" s="22"/>
      <c r="V17" s="11"/>
      <c r="W17" s="11"/>
      <c r="X17" s="11"/>
      <c r="Y17" s="11"/>
    </row>
    <row r="18" spans="1:25" s="63" customFormat="1" ht="24.95" customHeight="1" x14ac:dyDescent="0.25">
      <c r="A18" s="25" t="s">
        <v>12</v>
      </c>
      <c r="B18" s="26">
        <f>SUM(B16:B17)</f>
        <v>94788227.299999997</v>
      </c>
      <c r="C18" s="27">
        <f>SUM(C16:C17)</f>
        <v>94788227.299999997</v>
      </c>
      <c r="D18" s="28"/>
      <c r="E18" s="29">
        <f t="shared" si="1"/>
        <v>0</v>
      </c>
      <c r="F18" s="26">
        <f>+F16+F17</f>
        <v>1089913.0899999999</v>
      </c>
      <c r="G18" s="26">
        <f>+G16+G17</f>
        <v>1089913.0899999999</v>
      </c>
      <c r="H18" s="28"/>
      <c r="I18" s="30">
        <f>+F18-G18</f>
        <v>0</v>
      </c>
      <c r="J18" s="31">
        <f>SUM(J16:J17)</f>
        <v>9139775</v>
      </c>
      <c r="K18" s="32">
        <f>SUM(K16:K17)</f>
        <v>8497520</v>
      </c>
      <c r="L18" s="33"/>
      <c r="M18" s="30">
        <f>+J18-K18</f>
        <v>642255</v>
      </c>
      <c r="N18" s="26">
        <f>SUM(N16:N17)</f>
        <v>-1364073.0899999999</v>
      </c>
      <c r="O18" s="26">
        <f>SUM(O16:O17)</f>
        <v>-1364073.0899999999</v>
      </c>
      <c r="P18" s="28"/>
      <c r="Q18" s="30"/>
      <c r="R18" s="26">
        <f>SUM(R16:R17)</f>
        <v>103653842.3</v>
      </c>
      <c r="S18" s="27">
        <f>SUM(S16:S17)</f>
        <v>103011587.3</v>
      </c>
      <c r="T18" s="28"/>
      <c r="U18" s="30"/>
      <c r="V18" s="34"/>
      <c r="W18" s="34"/>
      <c r="X18" s="34"/>
      <c r="Y18" s="34"/>
    </row>
    <row r="19" spans="1:25" ht="24.95" customHeight="1" x14ac:dyDescent="0.25">
      <c r="A19" s="13" t="s">
        <v>13</v>
      </c>
      <c r="B19" s="14">
        <f t="shared" ref="B19:C20" si="2">+B6*1.01</f>
        <v>30.3</v>
      </c>
      <c r="C19" s="14">
        <f t="shared" si="2"/>
        <v>30.3</v>
      </c>
      <c r="D19" s="21"/>
      <c r="E19" s="17">
        <f t="shared" si="1"/>
        <v>0</v>
      </c>
      <c r="F19" s="14">
        <f t="shared" ref="F19:G20" si="3">+F6*1.015</f>
        <v>0</v>
      </c>
      <c r="G19" s="14">
        <f t="shared" si="3"/>
        <v>0</v>
      </c>
      <c r="H19" s="21"/>
      <c r="I19" s="22"/>
      <c r="J19" s="18">
        <v>0</v>
      </c>
      <c r="K19" s="18">
        <v>0</v>
      </c>
      <c r="L19" s="24"/>
      <c r="M19" s="22"/>
      <c r="N19" s="14"/>
      <c r="O19" s="15"/>
      <c r="P19" s="21"/>
      <c r="Q19" s="22"/>
      <c r="R19" s="14">
        <f>+B19+F19+J19+N19</f>
        <v>30.3</v>
      </c>
      <c r="S19" s="14">
        <f>+C19+G19+K19+O19</f>
        <v>30.3</v>
      </c>
      <c r="T19" s="21"/>
      <c r="U19" s="22"/>
      <c r="V19" s="11"/>
      <c r="W19" s="11"/>
      <c r="X19" s="11"/>
      <c r="Y19" s="11"/>
    </row>
    <row r="20" spans="1:25" ht="24.95" customHeight="1" x14ac:dyDescent="0.25">
      <c r="A20" s="13" t="s">
        <v>14</v>
      </c>
      <c r="B20" s="14">
        <f t="shared" si="2"/>
        <v>0</v>
      </c>
      <c r="C20" s="14">
        <f t="shared" si="2"/>
        <v>0</v>
      </c>
      <c r="D20" s="21"/>
      <c r="E20" s="17">
        <f t="shared" si="1"/>
        <v>0</v>
      </c>
      <c r="F20" s="14">
        <f t="shared" si="3"/>
        <v>0</v>
      </c>
      <c r="G20" s="14">
        <f t="shared" si="3"/>
        <v>0</v>
      </c>
      <c r="H20" s="21"/>
      <c r="I20" s="36"/>
      <c r="J20" s="18">
        <v>0</v>
      </c>
      <c r="K20" s="23">
        <v>0</v>
      </c>
      <c r="L20" s="24"/>
      <c r="M20" s="36"/>
      <c r="N20" s="14"/>
      <c r="O20" s="15"/>
      <c r="P20" s="21"/>
      <c r="Q20" s="36"/>
      <c r="R20" s="37">
        <f>+B20+F20+J20+N20</f>
        <v>0</v>
      </c>
      <c r="S20" s="14">
        <f>+C20+G20+K20+O20</f>
        <v>0</v>
      </c>
      <c r="T20" s="21"/>
      <c r="U20" s="36"/>
      <c r="V20" s="11"/>
      <c r="W20" s="11"/>
      <c r="X20" s="11"/>
      <c r="Y20" s="11"/>
    </row>
    <row r="21" spans="1:25" ht="24.95" customHeight="1" x14ac:dyDescent="0.25">
      <c r="A21" s="38" t="s">
        <v>15</v>
      </c>
      <c r="B21" s="14">
        <f>SUM(B18:B20)</f>
        <v>94788257.599999994</v>
      </c>
      <c r="C21" s="15">
        <f>SUM(C18:C20)</f>
        <v>94788257.599999994</v>
      </c>
      <c r="D21" s="21"/>
      <c r="E21" s="39">
        <f t="shared" si="1"/>
        <v>0</v>
      </c>
      <c r="F21" s="14">
        <f>SUM(F18:F20)</f>
        <v>1089913.0899999999</v>
      </c>
      <c r="G21" s="15">
        <f>SUM(G18:G20)</f>
        <v>1089913.0899999999</v>
      </c>
      <c r="H21" s="21"/>
      <c r="I21" s="39">
        <f>+F21-G21</f>
        <v>0</v>
      </c>
      <c r="J21" s="18">
        <f>SUM(J18:J20)</f>
        <v>9139775</v>
      </c>
      <c r="K21" s="23">
        <f>SUM(K18:K20)</f>
        <v>8497520</v>
      </c>
      <c r="L21" s="24"/>
      <c r="M21" s="40">
        <f>+J21-K21</f>
        <v>642255</v>
      </c>
      <c r="N21" s="14">
        <f>SUM(N18:N20)</f>
        <v>-1364073.0899999999</v>
      </c>
      <c r="O21" s="15">
        <f>SUM(O18:O20)</f>
        <v>-1364073.0899999999</v>
      </c>
      <c r="P21" s="21"/>
      <c r="Q21" s="39">
        <f>+N21-O21</f>
        <v>0</v>
      </c>
      <c r="R21" s="15">
        <f>SUM(R18:R20)</f>
        <v>103653872.59999999</v>
      </c>
      <c r="S21" s="15">
        <f>SUM(S18:S20)</f>
        <v>103011617.59999999</v>
      </c>
      <c r="T21" s="21"/>
      <c r="U21" s="39">
        <f>+R21-S21</f>
        <v>642255</v>
      </c>
      <c r="V21" s="11"/>
      <c r="W21" s="11"/>
      <c r="X21" s="11"/>
      <c r="Y21" s="11"/>
    </row>
    <row r="22" spans="1:25" ht="24.95" customHeight="1" x14ac:dyDescent="0.25">
      <c r="A22" s="41" t="s">
        <v>8</v>
      </c>
      <c r="B22" s="42"/>
      <c r="C22" s="43"/>
      <c r="D22" s="44"/>
      <c r="E22" s="45"/>
      <c r="F22" s="42"/>
      <c r="G22" s="43"/>
      <c r="H22" s="44"/>
      <c r="I22" s="45"/>
      <c r="J22" s="46"/>
      <c r="K22" s="47"/>
      <c r="L22" s="48"/>
      <c r="M22" s="49"/>
      <c r="N22" s="42"/>
      <c r="O22" s="43"/>
      <c r="P22" s="44"/>
      <c r="Q22" s="45"/>
      <c r="R22" s="42"/>
      <c r="S22" s="43"/>
      <c r="T22" s="44"/>
      <c r="U22" s="45"/>
      <c r="V22" s="11"/>
      <c r="W22" s="11"/>
      <c r="X22" s="11"/>
      <c r="Y22" s="11"/>
    </row>
    <row r="23" spans="1:25" ht="35.1" customHeight="1" x14ac:dyDescent="0.25">
      <c r="A23" s="50" t="s">
        <v>16</v>
      </c>
      <c r="B23" s="42"/>
      <c r="C23" s="43"/>
      <c r="D23" s="51"/>
      <c r="E23" s="45"/>
      <c r="F23" s="42"/>
      <c r="G23" s="43"/>
      <c r="H23" s="51"/>
      <c r="I23" s="45"/>
      <c r="J23" s="46"/>
      <c r="K23" s="47"/>
      <c r="L23" s="18"/>
      <c r="M23" s="49"/>
      <c r="N23" s="42"/>
      <c r="O23" s="43"/>
      <c r="P23" s="51"/>
      <c r="Q23" s="45"/>
      <c r="R23" s="42"/>
      <c r="S23" s="43"/>
      <c r="T23" s="14">
        <f>+D23+H23+L23+P23</f>
        <v>0</v>
      </c>
      <c r="U23" s="45"/>
      <c r="V23" s="11"/>
      <c r="W23" s="11"/>
      <c r="X23" s="11"/>
      <c r="Y23" s="11"/>
    </row>
    <row r="24" spans="1:25" ht="35.1" customHeight="1" x14ac:dyDescent="0.25">
      <c r="A24" s="50" t="s">
        <v>17</v>
      </c>
      <c r="B24" s="42"/>
      <c r="C24" s="43"/>
      <c r="D24" s="51"/>
      <c r="E24" s="45"/>
      <c r="F24" s="42"/>
      <c r="G24" s="43"/>
      <c r="H24" s="51"/>
      <c r="I24" s="45"/>
      <c r="J24" s="46"/>
      <c r="K24" s="47"/>
      <c r="L24" s="18"/>
      <c r="M24" s="49"/>
      <c r="N24" s="42"/>
      <c r="O24" s="43"/>
      <c r="P24" s="51"/>
      <c r="Q24" s="45"/>
      <c r="R24" s="42"/>
      <c r="S24" s="43"/>
      <c r="T24" s="14">
        <f>+D24+H24+L24+P24</f>
        <v>0</v>
      </c>
      <c r="U24" s="45"/>
      <c r="V24" s="11"/>
      <c r="W24" s="11"/>
      <c r="X24" s="11"/>
      <c r="Y24" s="11"/>
    </row>
    <row r="25" spans="1:25" ht="35.1" customHeight="1" x14ac:dyDescent="0.25">
      <c r="A25" s="50" t="s">
        <v>18</v>
      </c>
      <c r="B25" s="42"/>
      <c r="C25" s="43"/>
      <c r="D25" s="51"/>
      <c r="E25" s="52">
        <f>+D23+D24-D25</f>
        <v>0</v>
      </c>
      <c r="F25" s="42"/>
      <c r="G25" s="43"/>
      <c r="H25" s="15"/>
      <c r="I25" s="52">
        <f>+H23+H24-H25</f>
        <v>0</v>
      </c>
      <c r="J25" s="46"/>
      <c r="K25" s="47"/>
      <c r="L25" s="18"/>
      <c r="M25" s="53">
        <f>+L24-L25</f>
        <v>0</v>
      </c>
      <c r="N25" s="42"/>
      <c r="O25" s="43"/>
      <c r="P25" s="15"/>
      <c r="Q25" s="54">
        <f>+P24-P25</f>
        <v>0</v>
      </c>
      <c r="R25" s="42"/>
      <c r="S25" s="43"/>
      <c r="T25" s="14">
        <f>+D25+H25+L25+P25</f>
        <v>0</v>
      </c>
      <c r="U25" s="54">
        <f>+T23+T24-T25</f>
        <v>0</v>
      </c>
      <c r="V25" s="11"/>
      <c r="W25" s="11"/>
      <c r="X25" s="11"/>
      <c r="Y25" s="11"/>
    </row>
    <row r="26" spans="1:25" ht="24.95" customHeight="1" x14ac:dyDescent="0.25">
      <c r="A26" s="55" t="s">
        <v>19</v>
      </c>
      <c r="B26" s="56"/>
      <c r="C26" s="57"/>
      <c r="D26" s="57"/>
      <c r="E26" s="58">
        <f>+E25+E21</f>
        <v>0</v>
      </c>
      <c r="F26" s="56"/>
      <c r="G26" s="57"/>
      <c r="H26" s="57"/>
      <c r="I26" s="58">
        <f>+I25+I21</f>
        <v>0</v>
      </c>
      <c r="J26" s="59"/>
      <c r="K26" s="60"/>
      <c r="L26" s="60"/>
      <c r="M26" s="61">
        <f>+M25+M21</f>
        <v>642255</v>
      </c>
      <c r="N26" s="56"/>
      <c r="O26" s="57"/>
      <c r="P26" s="57"/>
      <c r="Q26" s="58">
        <f>+Q25+Q21</f>
        <v>0</v>
      </c>
      <c r="R26" s="56"/>
      <c r="S26" s="57"/>
      <c r="T26" s="57"/>
      <c r="U26" s="58">
        <f>+U25+U21</f>
        <v>642255</v>
      </c>
      <c r="V26" s="11"/>
      <c r="W26" s="11"/>
      <c r="X26" s="11"/>
      <c r="Y26" s="11"/>
    </row>
    <row r="27" spans="1:25" s="5" customFormat="1" ht="19.5" x14ac:dyDescent="0.25">
      <c r="A27" s="1"/>
      <c r="B27" s="2" t="s">
        <v>25</v>
      </c>
      <c r="C27" s="2"/>
      <c r="D27" s="2"/>
      <c r="E27" s="3"/>
      <c r="F27" s="4" t="s">
        <v>26</v>
      </c>
      <c r="G27" s="2"/>
      <c r="H27" s="2"/>
      <c r="I27" s="3"/>
      <c r="J27" s="4" t="s">
        <v>27</v>
      </c>
      <c r="K27" s="2"/>
      <c r="L27" s="2"/>
      <c r="M27" s="3"/>
      <c r="N27" s="4" t="s">
        <v>28</v>
      </c>
      <c r="O27" s="2"/>
      <c r="P27" s="2"/>
      <c r="Q27" s="3"/>
      <c r="R27" s="4" t="s">
        <v>29</v>
      </c>
      <c r="S27" s="2"/>
      <c r="T27" s="2"/>
      <c r="U27" s="3"/>
    </row>
    <row r="28" spans="1:25" s="11" customFormat="1" ht="33.75" x14ac:dyDescent="0.25">
      <c r="A28" s="7" t="s">
        <v>5</v>
      </c>
      <c r="B28" s="8" t="s">
        <v>6</v>
      </c>
      <c r="C28" s="9" t="s">
        <v>7</v>
      </c>
      <c r="D28" s="9" t="s">
        <v>8</v>
      </c>
      <c r="E28" s="10" t="s">
        <v>9</v>
      </c>
      <c r="F28" s="8" t="s">
        <v>6</v>
      </c>
      <c r="G28" s="9" t="s">
        <v>7</v>
      </c>
      <c r="H28" s="9" t="s">
        <v>8</v>
      </c>
      <c r="I28" s="10" t="s">
        <v>9</v>
      </c>
      <c r="J28" s="8" t="s">
        <v>6</v>
      </c>
      <c r="K28" s="9" t="s">
        <v>7</v>
      </c>
      <c r="L28" s="9" t="s">
        <v>8</v>
      </c>
      <c r="M28" s="10" t="s">
        <v>9</v>
      </c>
      <c r="N28" s="8" t="s">
        <v>6</v>
      </c>
      <c r="O28" s="9" t="s">
        <v>7</v>
      </c>
      <c r="P28" s="9" t="s">
        <v>8</v>
      </c>
      <c r="Q28" s="10" t="s">
        <v>9</v>
      </c>
      <c r="R28" s="8" t="s">
        <v>6</v>
      </c>
      <c r="S28" s="9" t="s">
        <v>7</v>
      </c>
      <c r="T28" s="9" t="s">
        <v>8</v>
      </c>
      <c r="U28" s="10" t="s">
        <v>9</v>
      </c>
    </row>
    <row r="29" spans="1:25" ht="24.95" customHeight="1" x14ac:dyDescent="0.25">
      <c r="A29" s="13" t="s">
        <v>10</v>
      </c>
      <c r="B29" s="14">
        <f t="shared" ref="B29:C30" si="4">+B16*1.01</f>
        <v>95736109.572999999</v>
      </c>
      <c r="C29" s="14">
        <f t="shared" si="4"/>
        <v>94985673.008000001</v>
      </c>
      <c r="D29" s="16"/>
      <c r="E29" s="17">
        <f t="shared" ref="E29:E34" si="5">+B29-C29</f>
        <v>750436.56499999762</v>
      </c>
      <c r="F29" s="14">
        <f t="shared" ref="F29:G30" si="6">+F16*1.015</f>
        <v>1106261.7863499997</v>
      </c>
      <c r="G29" s="14">
        <f t="shared" si="6"/>
        <v>1106261.7863499997</v>
      </c>
      <c r="H29" s="16"/>
      <c r="I29" s="17">
        <f>+F29-G29</f>
        <v>0</v>
      </c>
      <c r="J29" s="18">
        <f>718797+150848+1370925</f>
        <v>2240570</v>
      </c>
      <c r="K29" s="18">
        <f>309308+1124520+62810</f>
        <v>1496638</v>
      </c>
      <c r="L29" s="19"/>
      <c r="M29" s="17">
        <f>+J29-K29</f>
        <v>743932</v>
      </c>
      <c r="N29" s="14">
        <f>-F29-168840-41126-68000</f>
        <v>-1384227.7863499997</v>
      </c>
      <c r="O29" s="14">
        <f>-G29-168840-41126-68000</f>
        <v>-1384227.7863499997</v>
      </c>
      <c r="P29" s="16"/>
      <c r="Q29" s="17"/>
      <c r="R29" s="14">
        <f>+B29+F29+J29+N29</f>
        <v>97698713.572999999</v>
      </c>
      <c r="S29" s="14">
        <f>+C29+G29+K29+O29</f>
        <v>96204345.008000001</v>
      </c>
      <c r="T29" s="16">
        <f>-G29</f>
        <v>-1106261.7863499997</v>
      </c>
      <c r="U29" s="17"/>
      <c r="V29" s="11"/>
      <c r="W29" s="11"/>
      <c r="X29" s="11"/>
      <c r="Y29" s="11"/>
    </row>
    <row r="30" spans="1:25" ht="24.95" customHeight="1" x14ac:dyDescent="0.25">
      <c r="A30" s="13" t="s">
        <v>11</v>
      </c>
      <c r="B30" s="14">
        <f t="shared" si="4"/>
        <v>0</v>
      </c>
      <c r="C30" s="14">
        <f t="shared" si="4"/>
        <v>750436.56500000006</v>
      </c>
      <c r="D30" s="21"/>
      <c r="E30" s="17">
        <f t="shared" si="5"/>
        <v>-750436.56500000006</v>
      </c>
      <c r="F30" s="14">
        <f t="shared" si="6"/>
        <v>0</v>
      </c>
      <c r="G30" s="14">
        <f t="shared" si="6"/>
        <v>0</v>
      </c>
      <c r="H30" s="21"/>
      <c r="I30" s="22">
        <f>+F30-G30</f>
        <v>0</v>
      </c>
      <c r="J30" s="23">
        <v>10000000</v>
      </c>
      <c r="K30" s="23">
        <v>10000000</v>
      </c>
      <c r="L30" s="24"/>
      <c r="M30" s="22">
        <f>+J30-K30</f>
        <v>0</v>
      </c>
      <c r="N30" s="15"/>
      <c r="O30" s="15"/>
      <c r="P30" s="21"/>
      <c r="Q30" s="22"/>
      <c r="R30" s="14">
        <f>+B30+F30+J30+N30</f>
        <v>10000000</v>
      </c>
      <c r="S30" s="14">
        <f>+C30+G30+K30+O30</f>
        <v>10750436.564999999</v>
      </c>
      <c r="T30" s="21"/>
      <c r="U30" s="22"/>
      <c r="V30" s="11"/>
      <c r="W30" s="11"/>
      <c r="X30" s="11"/>
      <c r="Y30" s="11"/>
    </row>
    <row r="31" spans="1:25" s="63" customFormat="1" ht="24.95" customHeight="1" x14ac:dyDescent="0.25">
      <c r="A31" s="25" t="s">
        <v>12</v>
      </c>
      <c r="B31" s="26">
        <f>SUM(B29:B30)</f>
        <v>95736109.572999999</v>
      </c>
      <c r="C31" s="27">
        <f>SUM(C29:C30)</f>
        <v>95736109.572999999</v>
      </c>
      <c r="D31" s="28"/>
      <c r="E31" s="29">
        <f t="shared" si="5"/>
        <v>0</v>
      </c>
      <c r="F31" s="26">
        <f>+F29+F30</f>
        <v>1106261.7863499997</v>
      </c>
      <c r="G31" s="26">
        <f>+G29+G30</f>
        <v>1106261.7863499997</v>
      </c>
      <c r="H31" s="28"/>
      <c r="I31" s="30">
        <f>+F31-G31</f>
        <v>0</v>
      </c>
      <c r="J31" s="31">
        <f>SUM(J29:J30)</f>
        <v>12240570</v>
      </c>
      <c r="K31" s="32">
        <f>SUM(K29:K30)</f>
        <v>11496638</v>
      </c>
      <c r="L31" s="33"/>
      <c r="M31" s="30">
        <f>+J31-K31</f>
        <v>743932</v>
      </c>
      <c r="N31" s="26">
        <f>SUM(N29:N30)</f>
        <v>-1384227.7863499997</v>
      </c>
      <c r="O31" s="26">
        <f>SUM(O29:O30)</f>
        <v>-1384227.7863499997</v>
      </c>
      <c r="P31" s="28"/>
      <c r="Q31" s="30"/>
      <c r="R31" s="26">
        <f>SUM(R29:R30)</f>
        <v>107698713.573</v>
      </c>
      <c r="S31" s="27">
        <f>SUM(S29:S30)</f>
        <v>106954781.573</v>
      </c>
      <c r="T31" s="28"/>
      <c r="U31" s="30"/>
      <c r="V31" s="34"/>
      <c r="W31" s="34"/>
      <c r="X31" s="34"/>
      <c r="Y31" s="34"/>
    </row>
    <row r="32" spans="1:25" ht="24.95" customHeight="1" x14ac:dyDescent="0.25">
      <c r="A32" s="13" t="s">
        <v>13</v>
      </c>
      <c r="B32" s="14">
        <f t="shared" ref="B32:C33" si="7">+B19*1.01</f>
        <v>30.603000000000002</v>
      </c>
      <c r="C32" s="14">
        <f t="shared" si="7"/>
        <v>30.603000000000002</v>
      </c>
      <c r="D32" s="21"/>
      <c r="E32" s="17">
        <f t="shared" si="5"/>
        <v>0</v>
      </c>
      <c r="F32" s="14">
        <f t="shared" ref="F32:G33" si="8">+F19*1.015</f>
        <v>0</v>
      </c>
      <c r="G32" s="14">
        <f t="shared" si="8"/>
        <v>0</v>
      </c>
      <c r="H32" s="21"/>
      <c r="I32" s="22"/>
      <c r="J32" s="18">
        <v>0</v>
      </c>
      <c r="K32" s="18">
        <v>0</v>
      </c>
      <c r="L32" s="24"/>
      <c r="M32" s="22"/>
      <c r="N32" s="14"/>
      <c r="O32" s="15"/>
      <c r="P32" s="21"/>
      <c r="Q32" s="22"/>
      <c r="R32" s="14">
        <f>+B32+F32+J32+N32</f>
        <v>30.603000000000002</v>
      </c>
      <c r="S32" s="14">
        <f>+C32+G32+K32+O32</f>
        <v>30.603000000000002</v>
      </c>
      <c r="T32" s="21"/>
      <c r="U32" s="22"/>
      <c r="V32" s="11"/>
      <c r="W32" s="11"/>
      <c r="X32" s="11"/>
      <c r="Y32" s="11"/>
    </row>
    <row r="33" spans="1:25" ht="24.95" customHeight="1" x14ac:dyDescent="0.25">
      <c r="A33" s="13" t="s">
        <v>14</v>
      </c>
      <c r="B33" s="14">
        <f t="shared" si="7"/>
        <v>0</v>
      </c>
      <c r="C33" s="14">
        <f t="shared" si="7"/>
        <v>0</v>
      </c>
      <c r="D33" s="21"/>
      <c r="E33" s="17">
        <f t="shared" si="5"/>
        <v>0</v>
      </c>
      <c r="F33" s="14">
        <f t="shared" si="8"/>
        <v>0</v>
      </c>
      <c r="G33" s="14">
        <f t="shared" si="8"/>
        <v>0</v>
      </c>
      <c r="H33" s="21"/>
      <c r="I33" s="36"/>
      <c r="J33" s="18">
        <v>0</v>
      </c>
      <c r="K33" s="23">
        <v>0</v>
      </c>
      <c r="L33" s="24"/>
      <c r="M33" s="36"/>
      <c r="N33" s="14"/>
      <c r="O33" s="15"/>
      <c r="P33" s="21"/>
      <c r="Q33" s="36"/>
      <c r="R33" s="37">
        <f>+B33+F33+J33+N33</f>
        <v>0</v>
      </c>
      <c r="S33" s="14">
        <f>+C33+G33+K33+O33</f>
        <v>0</v>
      </c>
      <c r="T33" s="21"/>
      <c r="U33" s="36"/>
      <c r="V33" s="11"/>
      <c r="W33" s="11"/>
      <c r="X33" s="11"/>
      <c r="Y33" s="11"/>
    </row>
    <row r="34" spans="1:25" ht="24.95" customHeight="1" x14ac:dyDescent="0.25">
      <c r="A34" s="38" t="s">
        <v>15</v>
      </c>
      <c r="B34" s="14">
        <f>SUM(B31:B33)</f>
        <v>95736140.175999999</v>
      </c>
      <c r="C34" s="15">
        <f>SUM(C31:C33)</f>
        <v>95736140.175999999</v>
      </c>
      <c r="D34" s="21"/>
      <c r="E34" s="39">
        <f t="shared" si="5"/>
        <v>0</v>
      </c>
      <c r="F34" s="14">
        <f>SUM(F31:F33)</f>
        <v>1106261.7863499997</v>
      </c>
      <c r="G34" s="15">
        <f>SUM(G31:G33)</f>
        <v>1106261.7863499997</v>
      </c>
      <c r="H34" s="21"/>
      <c r="I34" s="39">
        <f>+F34-G34</f>
        <v>0</v>
      </c>
      <c r="J34" s="18">
        <f>SUM(J31:J33)</f>
        <v>12240570</v>
      </c>
      <c r="K34" s="23">
        <f>SUM(K31:K33)</f>
        <v>11496638</v>
      </c>
      <c r="L34" s="24"/>
      <c r="M34" s="40">
        <f>+J34-K34</f>
        <v>743932</v>
      </c>
      <c r="N34" s="14">
        <f>SUM(N31:N33)</f>
        <v>-1384227.7863499997</v>
      </c>
      <c r="O34" s="15">
        <f>SUM(O31:O33)</f>
        <v>-1384227.7863499997</v>
      </c>
      <c r="P34" s="21"/>
      <c r="Q34" s="39">
        <f>+N34-O34</f>
        <v>0</v>
      </c>
      <c r="R34" s="15">
        <f>SUM(R31:R33)</f>
        <v>107698744.176</v>
      </c>
      <c r="S34" s="15">
        <f>SUM(S31:S33)</f>
        <v>106954812.176</v>
      </c>
      <c r="T34" s="21"/>
      <c r="U34" s="39">
        <f>+R34-S34</f>
        <v>743932</v>
      </c>
      <c r="V34" s="11"/>
      <c r="W34" s="11"/>
      <c r="X34" s="11"/>
      <c r="Y34" s="11"/>
    </row>
    <row r="35" spans="1:25" ht="24.95" customHeight="1" x14ac:dyDescent="0.25">
      <c r="A35" s="41" t="s">
        <v>8</v>
      </c>
      <c r="B35" s="42"/>
      <c r="C35" s="43"/>
      <c r="D35" s="44"/>
      <c r="E35" s="45"/>
      <c r="F35" s="42"/>
      <c r="G35" s="43"/>
      <c r="H35" s="44"/>
      <c r="I35" s="45"/>
      <c r="J35" s="46"/>
      <c r="K35" s="47"/>
      <c r="L35" s="48"/>
      <c r="M35" s="49"/>
      <c r="N35" s="42"/>
      <c r="O35" s="43"/>
      <c r="P35" s="44"/>
      <c r="Q35" s="45"/>
      <c r="R35" s="42"/>
      <c r="S35" s="43"/>
      <c r="T35" s="44"/>
      <c r="U35" s="45"/>
      <c r="V35" s="11"/>
      <c r="W35" s="11"/>
      <c r="X35" s="11"/>
      <c r="Y35" s="11"/>
    </row>
    <row r="36" spans="1:25" ht="35.1" customHeight="1" x14ac:dyDescent="0.25">
      <c r="A36" s="50" t="s">
        <v>16</v>
      </c>
      <c r="B36" s="42"/>
      <c r="C36" s="43"/>
      <c r="D36" s="51"/>
      <c r="E36" s="45"/>
      <c r="F36" s="42"/>
      <c r="G36" s="43"/>
      <c r="H36" s="51"/>
      <c r="I36" s="45"/>
      <c r="J36" s="46"/>
      <c r="K36" s="47"/>
      <c r="L36" s="18"/>
      <c r="M36" s="49"/>
      <c r="N36" s="42"/>
      <c r="O36" s="43"/>
      <c r="P36" s="51"/>
      <c r="Q36" s="45"/>
      <c r="R36" s="42"/>
      <c r="S36" s="43"/>
      <c r="T36" s="14">
        <f>+D36+H36+L36+P36</f>
        <v>0</v>
      </c>
      <c r="U36" s="45"/>
      <c r="V36" s="11"/>
      <c r="W36" s="11"/>
      <c r="X36" s="11"/>
      <c r="Y36" s="11"/>
    </row>
    <row r="37" spans="1:25" ht="35.1" customHeight="1" x14ac:dyDescent="0.25">
      <c r="A37" s="50" t="s">
        <v>17</v>
      </c>
      <c r="B37" s="42"/>
      <c r="C37" s="43"/>
      <c r="D37" s="51"/>
      <c r="E37" s="45"/>
      <c r="F37" s="42"/>
      <c r="G37" s="43"/>
      <c r="H37" s="51"/>
      <c r="I37" s="45"/>
      <c r="J37" s="46"/>
      <c r="K37" s="47"/>
      <c r="L37" s="18"/>
      <c r="M37" s="49"/>
      <c r="N37" s="42"/>
      <c r="O37" s="43"/>
      <c r="P37" s="51"/>
      <c r="Q37" s="45"/>
      <c r="R37" s="42"/>
      <c r="S37" s="43"/>
      <c r="T37" s="14">
        <f>+D37+H37+L37+P37</f>
        <v>0</v>
      </c>
      <c r="U37" s="45"/>
      <c r="V37" s="11"/>
      <c r="W37" s="11"/>
      <c r="X37" s="11"/>
      <c r="Y37" s="11"/>
    </row>
    <row r="38" spans="1:25" ht="35.1" customHeight="1" x14ac:dyDescent="0.25">
      <c r="A38" s="50" t="s">
        <v>18</v>
      </c>
      <c r="B38" s="42"/>
      <c r="C38" s="43"/>
      <c r="D38" s="51"/>
      <c r="E38" s="52">
        <f>+D36+D37-D38</f>
        <v>0</v>
      </c>
      <c r="F38" s="42"/>
      <c r="G38" s="43"/>
      <c r="H38" s="15"/>
      <c r="I38" s="52">
        <f>+H36+H37-H38</f>
        <v>0</v>
      </c>
      <c r="J38" s="46"/>
      <c r="K38" s="47"/>
      <c r="L38" s="18"/>
      <c r="M38" s="53">
        <f>+L37-L38</f>
        <v>0</v>
      </c>
      <c r="N38" s="42"/>
      <c r="O38" s="43"/>
      <c r="P38" s="15"/>
      <c r="Q38" s="54">
        <f>+P37-P38</f>
        <v>0</v>
      </c>
      <c r="R38" s="42"/>
      <c r="S38" s="43"/>
      <c r="T38" s="14">
        <f>+D38+H38+L38+P38</f>
        <v>0</v>
      </c>
      <c r="U38" s="54">
        <f>+T36+T37-T38</f>
        <v>0</v>
      </c>
      <c r="V38" s="11"/>
      <c r="W38" s="11"/>
      <c r="X38" s="11"/>
      <c r="Y38" s="11"/>
    </row>
    <row r="39" spans="1:25" ht="24.95" customHeight="1" x14ac:dyDescent="0.25">
      <c r="A39" s="55" t="s">
        <v>19</v>
      </c>
      <c r="B39" s="56"/>
      <c r="C39" s="57"/>
      <c r="D39" s="57"/>
      <c r="E39" s="58">
        <f>+E38+E34</f>
        <v>0</v>
      </c>
      <c r="F39" s="56"/>
      <c r="G39" s="57"/>
      <c r="H39" s="57"/>
      <c r="I39" s="58">
        <f>+I38+I34</f>
        <v>0</v>
      </c>
      <c r="J39" s="59"/>
      <c r="K39" s="60"/>
      <c r="L39" s="60"/>
      <c r="M39" s="61">
        <f>+M38+M34</f>
        <v>743932</v>
      </c>
      <c r="N39" s="56"/>
      <c r="O39" s="57"/>
      <c r="P39" s="57"/>
      <c r="Q39" s="58">
        <f>+Q38+Q34</f>
        <v>0</v>
      </c>
      <c r="R39" s="56"/>
      <c r="S39" s="57"/>
      <c r="T39" s="57"/>
      <c r="U39" s="58">
        <f>+U38+U34</f>
        <v>743932</v>
      </c>
      <c r="V39" s="11"/>
      <c r="W39" s="11"/>
      <c r="X39" s="11"/>
      <c r="Y39" s="11"/>
    </row>
    <row r="40" spans="1:25" s="5" customFormat="1" ht="19.5" x14ac:dyDescent="0.25">
      <c r="A40" s="1"/>
      <c r="B40" s="2" t="s">
        <v>30</v>
      </c>
      <c r="C40" s="2"/>
      <c r="D40" s="2"/>
      <c r="E40" s="3"/>
      <c r="F40" s="4" t="s">
        <v>31</v>
      </c>
      <c r="G40" s="2"/>
      <c r="H40" s="2"/>
      <c r="I40" s="3"/>
      <c r="J40" s="4" t="s">
        <v>32</v>
      </c>
      <c r="K40" s="2"/>
      <c r="L40" s="2"/>
      <c r="M40" s="3"/>
      <c r="N40" s="4" t="s">
        <v>33</v>
      </c>
      <c r="O40" s="2"/>
      <c r="P40" s="2"/>
      <c r="Q40" s="3"/>
      <c r="R40" s="4" t="s">
        <v>34</v>
      </c>
      <c r="S40" s="2"/>
      <c r="T40" s="2"/>
      <c r="U40" s="3"/>
    </row>
    <row r="41" spans="1:25" s="11" customFormat="1" ht="33.75" x14ac:dyDescent="0.25">
      <c r="A41" s="7" t="s">
        <v>5</v>
      </c>
      <c r="B41" s="8" t="s">
        <v>6</v>
      </c>
      <c r="C41" s="9" t="s">
        <v>7</v>
      </c>
      <c r="D41" s="9" t="s">
        <v>8</v>
      </c>
      <c r="E41" s="10" t="s">
        <v>9</v>
      </c>
      <c r="F41" s="8" t="s">
        <v>6</v>
      </c>
      <c r="G41" s="9" t="s">
        <v>7</v>
      </c>
      <c r="H41" s="9" t="s">
        <v>8</v>
      </c>
      <c r="I41" s="10" t="s">
        <v>9</v>
      </c>
      <c r="J41" s="8" t="s">
        <v>6</v>
      </c>
      <c r="K41" s="9" t="s">
        <v>7</v>
      </c>
      <c r="L41" s="9" t="s">
        <v>8</v>
      </c>
      <c r="M41" s="10" t="s">
        <v>9</v>
      </c>
      <c r="N41" s="8" t="s">
        <v>6</v>
      </c>
      <c r="O41" s="9" t="s">
        <v>7</v>
      </c>
      <c r="P41" s="9" t="s">
        <v>8</v>
      </c>
      <c r="Q41" s="10" t="s">
        <v>9</v>
      </c>
      <c r="R41" s="8" t="s">
        <v>6</v>
      </c>
      <c r="S41" s="9" t="s">
        <v>7</v>
      </c>
      <c r="T41" s="9" t="s">
        <v>8</v>
      </c>
      <c r="U41" s="10" t="s">
        <v>9</v>
      </c>
    </row>
    <row r="42" spans="1:25" ht="24.95" customHeight="1" x14ac:dyDescent="0.25">
      <c r="A42" s="13" t="s">
        <v>10</v>
      </c>
      <c r="B42" s="14">
        <f t="shared" ref="B42:C43" si="9">+B29*1.01</f>
        <v>96693470.668730006</v>
      </c>
      <c r="C42" s="14">
        <f t="shared" si="9"/>
        <v>95935529.738079995</v>
      </c>
      <c r="D42" s="16"/>
      <c r="E42" s="17">
        <f t="shared" ref="E42:E47" si="10">+B42-C42</f>
        <v>757940.9306500107</v>
      </c>
      <c r="F42" s="14">
        <f t="shared" ref="F42:G43" si="11">+F29*1.015</f>
        <v>1122855.7131452495</v>
      </c>
      <c r="G42" s="14">
        <f t="shared" si="11"/>
        <v>1122855.7131452495</v>
      </c>
      <c r="H42" s="16"/>
      <c r="I42" s="17">
        <f>+F42-G42</f>
        <v>0</v>
      </c>
      <c r="J42" s="18">
        <f>799512+150848+1398265</f>
        <v>2348625</v>
      </c>
      <c r="K42" s="18">
        <f>309380+1133285+53525</f>
        <v>1496190</v>
      </c>
      <c r="L42" s="19"/>
      <c r="M42" s="17">
        <f>+J42-K42</f>
        <v>852435</v>
      </c>
      <c r="N42" s="14">
        <f>-F42-215840-41949-71150</f>
        <v>-1451794.7131452495</v>
      </c>
      <c r="O42" s="14">
        <f>-G42-215840-41949-71150</f>
        <v>-1451794.7131452495</v>
      </c>
      <c r="P42" s="16"/>
      <c r="Q42" s="17"/>
      <c r="R42" s="14">
        <f>+B42+F42+J42+N42</f>
        <v>98713156.668730006</v>
      </c>
      <c r="S42" s="14">
        <f>+C42+G42+K42+O42</f>
        <v>97102780.738079995</v>
      </c>
      <c r="T42" s="16">
        <f>-G42</f>
        <v>-1122855.7131452495</v>
      </c>
      <c r="U42" s="17"/>
      <c r="V42" s="11"/>
      <c r="W42" s="11"/>
      <c r="X42" s="11"/>
      <c r="Y42" s="11"/>
    </row>
    <row r="43" spans="1:25" ht="24.95" customHeight="1" x14ac:dyDescent="0.25">
      <c r="A43" s="13" t="s">
        <v>11</v>
      </c>
      <c r="B43" s="14">
        <f t="shared" si="9"/>
        <v>0</v>
      </c>
      <c r="C43" s="14">
        <f t="shared" si="9"/>
        <v>757940.93065000011</v>
      </c>
      <c r="D43" s="21"/>
      <c r="E43" s="17">
        <f t="shared" si="10"/>
        <v>-757940.93065000011</v>
      </c>
      <c r="F43" s="14">
        <f t="shared" si="11"/>
        <v>0</v>
      </c>
      <c r="G43" s="14">
        <f t="shared" si="11"/>
        <v>0</v>
      </c>
      <c r="H43" s="21"/>
      <c r="I43" s="22">
        <f>+F43-G43</f>
        <v>0</v>
      </c>
      <c r="J43" s="23">
        <v>5000000</v>
      </c>
      <c r="K43" s="23">
        <v>5000000</v>
      </c>
      <c r="L43" s="24"/>
      <c r="M43" s="22">
        <f>+J43-K43</f>
        <v>0</v>
      </c>
      <c r="N43" s="15"/>
      <c r="O43" s="15"/>
      <c r="P43" s="21"/>
      <c r="Q43" s="22"/>
      <c r="R43" s="14">
        <f>+B43+F43+J43+N43</f>
        <v>5000000</v>
      </c>
      <c r="S43" s="14">
        <f>+C43+G43+K43+O43</f>
        <v>5757940.9306500005</v>
      </c>
      <c r="T43" s="21"/>
      <c r="U43" s="22"/>
      <c r="V43" s="11"/>
      <c r="W43" s="11"/>
      <c r="X43" s="11"/>
      <c r="Y43" s="11"/>
    </row>
    <row r="44" spans="1:25" s="63" customFormat="1" ht="24.95" customHeight="1" x14ac:dyDescent="0.25">
      <c r="A44" s="25" t="s">
        <v>12</v>
      </c>
      <c r="B44" s="26">
        <f>SUM(B42:B43)</f>
        <v>96693470.668730006</v>
      </c>
      <c r="C44" s="27">
        <f>SUM(C42:C43)</f>
        <v>96693470.668729991</v>
      </c>
      <c r="D44" s="28"/>
      <c r="E44" s="29">
        <f t="shared" si="10"/>
        <v>0</v>
      </c>
      <c r="F44" s="26">
        <f>+F42+F43</f>
        <v>1122855.7131452495</v>
      </c>
      <c r="G44" s="26">
        <f>+G42+G43</f>
        <v>1122855.7131452495</v>
      </c>
      <c r="H44" s="28"/>
      <c r="I44" s="30">
        <f>+F44-G44</f>
        <v>0</v>
      </c>
      <c r="J44" s="31">
        <f>SUM(J42:J43)</f>
        <v>7348625</v>
      </c>
      <c r="K44" s="32">
        <f>SUM(K42:K43)</f>
        <v>6496190</v>
      </c>
      <c r="L44" s="33"/>
      <c r="M44" s="30">
        <f>+J44-K44</f>
        <v>852435</v>
      </c>
      <c r="N44" s="26">
        <f>SUM(N42:N43)</f>
        <v>-1451794.7131452495</v>
      </c>
      <c r="O44" s="26">
        <f>SUM(O42:O43)</f>
        <v>-1451794.7131452495</v>
      </c>
      <c r="P44" s="28"/>
      <c r="Q44" s="30"/>
      <c r="R44" s="26">
        <f>SUM(R42:R43)</f>
        <v>103713156.66873001</v>
      </c>
      <c r="S44" s="27">
        <f>SUM(S42:S43)</f>
        <v>102860721.66872999</v>
      </c>
      <c r="T44" s="28"/>
      <c r="U44" s="30"/>
      <c r="V44" s="34"/>
      <c r="W44" s="34"/>
      <c r="X44" s="34"/>
      <c r="Y44" s="34"/>
    </row>
    <row r="45" spans="1:25" ht="24.95" customHeight="1" x14ac:dyDescent="0.25">
      <c r="A45" s="13" t="s">
        <v>13</v>
      </c>
      <c r="B45" s="14">
        <f t="shared" ref="B45:C46" si="12">+B32*1.01</f>
        <v>30.909030000000001</v>
      </c>
      <c r="C45" s="14">
        <f t="shared" si="12"/>
        <v>30.909030000000001</v>
      </c>
      <c r="D45" s="21"/>
      <c r="E45" s="17">
        <f t="shared" si="10"/>
        <v>0</v>
      </c>
      <c r="F45" s="14">
        <f t="shared" ref="F45:G46" si="13">+F32*1.015</f>
        <v>0</v>
      </c>
      <c r="G45" s="14">
        <f t="shared" si="13"/>
        <v>0</v>
      </c>
      <c r="H45" s="21"/>
      <c r="I45" s="22"/>
      <c r="J45" s="18">
        <v>0</v>
      </c>
      <c r="K45" s="18">
        <v>0</v>
      </c>
      <c r="L45" s="24"/>
      <c r="M45" s="22"/>
      <c r="N45" s="14"/>
      <c r="O45" s="15"/>
      <c r="P45" s="21"/>
      <c r="Q45" s="22"/>
      <c r="R45" s="14">
        <f>+B45+F45+J45+N45</f>
        <v>30.909030000000001</v>
      </c>
      <c r="S45" s="14">
        <f>+C45+G45+K45+O45</f>
        <v>30.909030000000001</v>
      </c>
      <c r="T45" s="21"/>
      <c r="U45" s="22"/>
      <c r="V45" s="11"/>
      <c r="W45" s="11"/>
      <c r="X45" s="11"/>
      <c r="Y45" s="11"/>
    </row>
    <row r="46" spans="1:25" ht="24.95" customHeight="1" x14ac:dyDescent="0.25">
      <c r="A46" s="13" t="s">
        <v>14</v>
      </c>
      <c r="B46" s="14">
        <f t="shared" si="12"/>
        <v>0</v>
      </c>
      <c r="C46" s="14">
        <f t="shared" si="12"/>
        <v>0</v>
      </c>
      <c r="D46" s="21"/>
      <c r="E46" s="17">
        <f t="shared" si="10"/>
        <v>0</v>
      </c>
      <c r="F46" s="14">
        <f t="shared" si="13"/>
        <v>0</v>
      </c>
      <c r="G46" s="14">
        <f t="shared" si="13"/>
        <v>0</v>
      </c>
      <c r="H46" s="21"/>
      <c r="I46" s="36"/>
      <c r="J46" s="18">
        <v>0</v>
      </c>
      <c r="K46" s="23">
        <v>0</v>
      </c>
      <c r="L46" s="24"/>
      <c r="M46" s="36"/>
      <c r="N46" s="14"/>
      <c r="O46" s="15"/>
      <c r="P46" s="21"/>
      <c r="Q46" s="36"/>
      <c r="R46" s="37">
        <f>+B46+F46+J46+N46</f>
        <v>0</v>
      </c>
      <c r="S46" s="14">
        <f>+C46+G46+K46+O46</f>
        <v>0</v>
      </c>
      <c r="T46" s="21"/>
      <c r="U46" s="36"/>
      <c r="V46" s="11"/>
      <c r="W46" s="11"/>
      <c r="X46" s="11"/>
      <c r="Y46" s="11"/>
    </row>
    <row r="47" spans="1:25" ht="24.95" customHeight="1" x14ac:dyDescent="0.25">
      <c r="A47" s="38" t="s">
        <v>15</v>
      </c>
      <c r="B47" s="14">
        <f>SUM(B44:B46)</f>
        <v>96693501.577760011</v>
      </c>
      <c r="C47" s="15">
        <f>SUM(C44:C46)</f>
        <v>96693501.577759996</v>
      </c>
      <c r="D47" s="21"/>
      <c r="E47" s="39">
        <f t="shared" si="10"/>
        <v>0</v>
      </c>
      <c r="F47" s="14">
        <f>SUM(F44:F46)</f>
        <v>1122855.7131452495</v>
      </c>
      <c r="G47" s="15">
        <f>SUM(G44:G46)</f>
        <v>1122855.7131452495</v>
      </c>
      <c r="H47" s="21"/>
      <c r="I47" s="39">
        <f>+F47-G47</f>
        <v>0</v>
      </c>
      <c r="J47" s="18">
        <f>SUM(J44:J46)</f>
        <v>7348625</v>
      </c>
      <c r="K47" s="23">
        <f>SUM(K44:K46)</f>
        <v>6496190</v>
      </c>
      <c r="L47" s="24"/>
      <c r="M47" s="40">
        <f>+J47-K47</f>
        <v>852435</v>
      </c>
      <c r="N47" s="14">
        <f>SUM(N44:N46)</f>
        <v>-1451794.7131452495</v>
      </c>
      <c r="O47" s="15">
        <f>SUM(O44:O46)</f>
        <v>-1451794.7131452495</v>
      </c>
      <c r="P47" s="21"/>
      <c r="Q47" s="39">
        <f>+N47-O47</f>
        <v>0</v>
      </c>
      <c r="R47" s="15">
        <f>SUM(R44:R46)</f>
        <v>103713187.57776001</v>
      </c>
      <c r="S47" s="15">
        <f>SUM(S44:S46)</f>
        <v>102860752.57776</v>
      </c>
      <c r="T47" s="21"/>
      <c r="U47" s="39">
        <f>+R47-S47</f>
        <v>852435.0000000149</v>
      </c>
      <c r="V47" s="11"/>
      <c r="W47" s="11"/>
      <c r="X47" s="11"/>
      <c r="Y47" s="11"/>
    </row>
    <row r="48" spans="1:25" ht="24.95" customHeight="1" x14ac:dyDescent="0.25">
      <c r="A48" s="41" t="s">
        <v>8</v>
      </c>
      <c r="B48" s="42"/>
      <c r="C48" s="43"/>
      <c r="D48" s="44"/>
      <c r="E48" s="45"/>
      <c r="F48" s="42"/>
      <c r="G48" s="43"/>
      <c r="H48" s="44"/>
      <c r="I48" s="45"/>
      <c r="J48" s="46"/>
      <c r="K48" s="47"/>
      <c r="L48" s="48"/>
      <c r="M48" s="49"/>
      <c r="N48" s="42"/>
      <c r="O48" s="43"/>
      <c r="P48" s="44"/>
      <c r="Q48" s="45"/>
      <c r="R48" s="42"/>
      <c r="S48" s="43"/>
      <c r="T48" s="44"/>
      <c r="U48" s="45"/>
      <c r="V48" s="11"/>
      <c r="W48" s="11"/>
      <c r="X48" s="11"/>
      <c r="Y48" s="11"/>
    </row>
    <row r="49" spans="1:25" ht="35.1" customHeight="1" x14ac:dyDescent="0.25">
      <c r="A49" s="50" t="s">
        <v>16</v>
      </c>
      <c r="B49" s="42"/>
      <c r="C49" s="43"/>
      <c r="D49" s="51"/>
      <c r="E49" s="45"/>
      <c r="F49" s="42"/>
      <c r="G49" s="43"/>
      <c r="H49" s="51"/>
      <c r="I49" s="45"/>
      <c r="J49" s="46"/>
      <c r="K49" s="47"/>
      <c r="L49" s="18"/>
      <c r="M49" s="49"/>
      <c r="N49" s="42"/>
      <c r="O49" s="43"/>
      <c r="P49" s="51"/>
      <c r="Q49" s="45"/>
      <c r="R49" s="42"/>
      <c r="S49" s="43"/>
      <c r="T49" s="14">
        <f>+D49+H49+L49+P49</f>
        <v>0</v>
      </c>
      <c r="U49" s="45"/>
      <c r="V49" s="11"/>
      <c r="W49" s="11"/>
      <c r="X49" s="11"/>
      <c r="Y49" s="11"/>
    </row>
    <row r="50" spans="1:25" ht="35.1" customHeight="1" x14ac:dyDescent="0.25">
      <c r="A50" s="50" t="s">
        <v>17</v>
      </c>
      <c r="B50" s="42"/>
      <c r="C50" s="43"/>
      <c r="D50" s="51"/>
      <c r="E50" s="45"/>
      <c r="F50" s="42"/>
      <c r="G50" s="43"/>
      <c r="H50" s="51"/>
      <c r="I50" s="45"/>
      <c r="J50" s="46"/>
      <c r="K50" s="47"/>
      <c r="L50" s="18"/>
      <c r="M50" s="49"/>
      <c r="N50" s="42"/>
      <c r="O50" s="43"/>
      <c r="P50" s="51"/>
      <c r="Q50" s="45"/>
      <c r="R50" s="42"/>
      <c r="S50" s="43"/>
      <c r="T50" s="14">
        <f>+D50+H50+L50+P50</f>
        <v>0</v>
      </c>
      <c r="U50" s="45"/>
      <c r="V50" s="11"/>
      <c r="W50" s="11"/>
      <c r="X50" s="11"/>
      <c r="Y50" s="11"/>
    </row>
    <row r="51" spans="1:25" ht="35.1" customHeight="1" x14ac:dyDescent="0.25">
      <c r="A51" s="50" t="s">
        <v>18</v>
      </c>
      <c r="B51" s="42"/>
      <c r="C51" s="43"/>
      <c r="D51" s="51"/>
      <c r="E51" s="52">
        <f>+D49+D50-D51</f>
        <v>0</v>
      </c>
      <c r="F51" s="42"/>
      <c r="G51" s="43"/>
      <c r="H51" s="15"/>
      <c r="I51" s="52">
        <f>+H49+H50-H51</f>
        <v>0</v>
      </c>
      <c r="J51" s="46"/>
      <c r="K51" s="47"/>
      <c r="L51" s="18"/>
      <c r="M51" s="53">
        <f>+L50-L51</f>
        <v>0</v>
      </c>
      <c r="N51" s="42"/>
      <c r="O51" s="43"/>
      <c r="P51" s="15"/>
      <c r="Q51" s="54">
        <f>+P50-P51</f>
        <v>0</v>
      </c>
      <c r="R51" s="42"/>
      <c r="S51" s="43"/>
      <c r="T51" s="14">
        <f>+D51+H51+L51+P51</f>
        <v>0</v>
      </c>
      <c r="U51" s="54">
        <f>+T49+T50-T51</f>
        <v>0</v>
      </c>
      <c r="V51" s="11"/>
      <c r="W51" s="11"/>
      <c r="X51" s="11"/>
      <c r="Y51" s="11"/>
    </row>
    <row r="52" spans="1:25" ht="24.95" customHeight="1" x14ac:dyDescent="0.25">
      <c r="A52" s="55" t="s">
        <v>19</v>
      </c>
      <c r="B52" s="56"/>
      <c r="C52" s="57"/>
      <c r="D52" s="57"/>
      <c r="E52" s="58">
        <f>+E51+E47</f>
        <v>0</v>
      </c>
      <c r="F52" s="56"/>
      <c r="G52" s="57"/>
      <c r="H52" s="57"/>
      <c r="I52" s="58">
        <f>+I51+I47</f>
        <v>0</v>
      </c>
      <c r="J52" s="59"/>
      <c r="K52" s="60"/>
      <c r="L52" s="60"/>
      <c r="M52" s="61">
        <f>+M51+M47</f>
        <v>852435</v>
      </c>
      <c r="N52" s="56"/>
      <c r="O52" s="57"/>
      <c r="P52" s="57"/>
      <c r="Q52" s="58">
        <f>+Q51+Q47</f>
        <v>0</v>
      </c>
      <c r="R52" s="56"/>
      <c r="S52" s="57"/>
      <c r="T52" s="57"/>
      <c r="U52" s="58">
        <f>+U51+U47</f>
        <v>852435.0000000149</v>
      </c>
      <c r="V52" s="11"/>
      <c r="W52" s="11"/>
      <c r="X52" s="11"/>
      <c r="Y52" s="11"/>
    </row>
  </sheetData>
  <mergeCells count="20">
    <mergeCell ref="B27:E27"/>
    <mergeCell ref="F27:I27"/>
    <mergeCell ref="J27:M27"/>
    <mergeCell ref="N27:Q27"/>
    <mergeCell ref="R27:U27"/>
    <mergeCell ref="B40:E40"/>
    <mergeCell ref="F40:I40"/>
    <mergeCell ref="J40:M40"/>
    <mergeCell ref="N40:Q40"/>
    <mergeCell ref="R40:U40"/>
    <mergeCell ref="B1:E1"/>
    <mergeCell ref="F1:I1"/>
    <mergeCell ref="J1:M1"/>
    <mergeCell ref="N1:Q1"/>
    <mergeCell ref="R1:U1"/>
    <mergeCell ref="B14:E14"/>
    <mergeCell ref="F14:I14"/>
    <mergeCell ref="J14:M14"/>
    <mergeCell ref="N14:Q14"/>
    <mergeCell ref="R14:U14"/>
  </mergeCells>
  <printOptions horizontalCentered="1"/>
  <pageMargins left="0" right="0" top="1.2598425196850394" bottom="0.15748031496062992" header="0.59055118110236227" footer="0.15748031496062992"/>
  <pageSetup paperSize="9" scale="95" orientation="landscape" r:id="rId1"/>
  <headerFooter alignWithMargins="0">
    <oddHeader>&amp;L&amp;"Arial,Negrita Cursiva"&amp;16Presupuesto general 2025&amp;R&amp;"Arial,Negrita Cursiva"&amp;16Consolidación del Resultado Presupuestario estimado.</oddHeader>
  </headerFooter>
  <rowBreaks count="3" manualBreakCount="3">
    <brk id="13" max="20" man="1"/>
    <brk id="26" max="20" man="1"/>
    <brk id="39" max="2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61B06C54-BD91-472D-A3AB-38A29E9F950C}"/>
</file>

<file path=customXml/itemProps2.xml><?xml version="1.0" encoding="utf-8"?>
<ds:datastoreItem xmlns:ds="http://schemas.openxmlformats.org/officeDocument/2006/customXml" ds:itemID="{537B7A70-A542-493F-ACA5-E7E6E6C881D9}"/>
</file>

<file path=customXml/itemProps3.xml><?xml version="1.0" encoding="utf-8"?>
<ds:datastoreItem xmlns:ds="http://schemas.openxmlformats.org/officeDocument/2006/customXml" ds:itemID="{6A3F0AEB-7427-4E08-B4C7-19F5E6C293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CONSOL R.PRES 2025</vt:lpstr>
      <vt:lpstr>'CONSOL R.PRES 2025'!Área_de_impresión</vt:lpstr>
      <vt:lpstr>'CONSOL R.PRES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Fernandez Higueruelo</dc:creator>
  <cp:lastModifiedBy>Roberto Fernandez Higueruelo</cp:lastModifiedBy>
  <dcterms:created xsi:type="dcterms:W3CDTF">2025-01-22T08:22:46Z</dcterms:created>
  <dcterms:modified xsi:type="dcterms:W3CDTF">2025-01-22T08:26:11Z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